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4115" windowHeight="5895" activeTab="4"/>
  </bookViews>
  <sheets>
    <sheet name="Übersetzungen" sheetId="2" r:id="rId1"/>
    <sheet name="Durchmesserfokus" sheetId="4" r:id="rId2"/>
    <sheet name="Drehzahlfokus" sheetId="5" r:id="rId3"/>
    <sheet name="Abstandsfokus" sheetId="6" r:id="rId4"/>
    <sheet name="Info" sheetId="7" r:id="rId5"/>
  </sheets>
  <calcPr calcId="145621"/>
</workbook>
</file>

<file path=xl/calcChain.xml><?xml version="1.0" encoding="utf-8"?>
<calcChain xmlns="http://schemas.openxmlformats.org/spreadsheetml/2006/main">
  <c r="BV11" i="6" l="1"/>
  <c r="BO5" i="6"/>
  <c r="BH11" i="6"/>
  <c r="BA5" i="6"/>
  <c r="AT11" i="6"/>
  <c r="AM5" i="6"/>
  <c r="Y5" i="6"/>
  <c r="BO11" i="6"/>
  <c r="BH5" i="6"/>
  <c r="BA11" i="6"/>
  <c r="AT5" i="6"/>
  <c r="AM11" i="6"/>
  <c r="AF5" i="6"/>
  <c r="R5" i="6"/>
  <c r="BA12" i="6"/>
  <c r="BD11" i="6" s="1"/>
  <c r="AM12" i="6"/>
  <c r="AB11" i="6"/>
  <c r="AF11" i="6" s="1"/>
  <c r="N11" i="6"/>
  <c r="K11" i="6" s="1"/>
  <c r="BR11" i="6"/>
  <c r="AP11" i="6"/>
  <c r="BH6" i="6"/>
  <c r="AT6" i="6"/>
  <c r="AW5" i="6" s="1"/>
  <c r="AF6" i="6"/>
  <c r="AI5" i="6" s="1"/>
  <c r="BK5" i="6"/>
  <c r="U5" i="6"/>
  <c r="G5" i="6"/>
  <c r="K5" i="6" s="1"/>
  <c r="D5" i="6" l="1"/>
  <c r="R11" i="6"/>
  <c r="Y11" i="6"/>
  <c r="J15" i="6"/>
  <c r="N17" i="6" s="1"/>
  <c r="R19" i="6" s="1"/>
  <c r="W21" i="6" s="1"/>
  <c r="AB23" i="6" s="1"/>
  <c r="AF25" i="6" s="1"/>
  <c r="AK27" i="6" s="1"/>
  <c r="AP29" i="6" s="1"/>
  <c r="AV31" i="6" s="1"/>
  <c r="G5" i="5"/>
  <c r="K12" i="5"/>
  <c r="N11" i="5" s="1"/>
  <c r="R11" i="5" l="1"/>
  <c r="D33" i="2"/>
  <c r="E53" i="2" s="1"/>
  <c r="D34" i="2"/>
  <c r="D35" i="2"/>
  <c r="D36" i="2"/>
  <c r="D37" i="2"/>
  <c r="D38" i="2"/>
  <c r="D39" i="2"/>
  <c r="D40" i="2"/>
  <c r="L12" i="2"/>
  <c r="M11" i="2" s="1"/>
  <c r="N10" i="2" s="1"/>
  <c r="O9" i="2" s="1"/>
  <c r="P8" i="2" s="1"/>
  <c r="K13" i="2"/>
  <c r="J14" i="2"/>
  <c r="I15" i="2"/>
  <c r="H16" i="2"/>
  <c r="BR11" i="4"/>
  <c r="BK5" i="4"/>
  <c r="BD11" i="4"/>
  <c r="AW5" i="4"/>
  <c r="AP11" i="4"/>
  <c r="AI5" i="4"/>
  <c r="AB11" i="4"/>
  <c r="U5" i="4"/>
  <c r="N11" i="4"/>
  <c r="G5" i="4"/>
  <c r="K6" i="4" s="1"/>
  <c r="K12" i="4" s="1"/>
  <c r="D19" i="2"/>
  <c r="D16" i="2" s="1"/>
  <c r="D20" i="2" s="1"/>
  <c r="D15" i="2" s="1"/>
  <c r="D21" i="2" s="1"/>
  <c r="D14" i="2" s="1"/>
  <c r="D22" i="2" s="1"/>
  <c r="D13" i="2" s="1"/>
  <c r="D23" i="2" s="1"/>
  <c r="D12" i="2" s="1"/>
  <c r="D24" i="2" s="1"/>
  <c r="D11" i="2" s="1"/>
  <c r="D25" i="2" s="1"/>
  <c r="D10" i="2" s="1"/>
  <c r="D26" i="2" s="1"/>
  <c r="D9" i="2" s="1"/>
  <c r="D27" i="2" s="1"/>
  <c r="D8" i="2" s="1"/>
  <c r="D28" i="2" s="1"/>
  <c r="G17" i="2"/>
  <c r="B28" i="2"/>
  <c r="B27" i="2"/>
  <c r="B26" i="2"/>
  <c r="B25" i="2"/>
  <c r="B24" i="2"/>
  <c r="B23" i="2"/>
  <c r="B22" i="2"/>
  <c r="B21" i="2"/>
  <c r="B20" i="2"/>
  <c r="B19" i="2"/>
  <c r="R12" i="4" l="1"/>
  <c r="R6" i="4" s="1"/>
  <c r="Y6" i="4" s="1"/>
  <c r="Y12" i="4" s="1"/>
  <c r="AF12" i="4" s="1"/>
  <c r="AF6" i="4" s="1"/>
  <c r="AM6" i="4" s="1"/>
  <c r="AM12" i="4" s="1"/>
  <c r="AT12" i="4" s="1"/>
  <c r="AT6" i="4" s="1"/>
  <c r="BA6" i="4" s="1"/>
  <c r="BA12" i="4" s="1"/>
  <c r="BH12" i="4" s="1"/>
  <c r="BH6" i="4" s="1"/>
  <c r="BO6" i="4" s="1"/>
  <c r="BO12" i="4" s="1"/>
  <c r="BV12" i="4" s="1"/>
  <c r="J15" i="4"/>
  <c r="N17" i="4" s="1"/>
  <c r="R19" i="4" s="1"/>
  <c r="W21" i="4" s="1"/>
  <c r="AB23" i="4" l="1"/>
  <c r="AF25" i="4" s="1"/>
  <c r="AK27" i="4" s="1"/>
  <c r="AP29" i="4" s="1"/>
  <c r="AV31" i="4" s="1"/>
  <c r="D41" i="2"/>
  <c r="E44" i="2"/>
  <c r="G42" i="2" s="1"/>
  <c r="B44" i="2" l="1"/>
  <c r="E45" i="2"/>
  <c r="B45" i="2" l="1"/>
  <c r="H41" i="2" s="1"/>
  <c r="E46" i="2"/>
  <c r="B46" i="2" l="1"/>
  <c r="I40" i="2" s="1"/>
  <c r="E47" i="2"/>
  <c r="B47" i="2" l="1"/>
  <c r="J39" i="2" s="1"/>
  <c r="E48" i="2"/>
  <c r="B48" i="2" l="1"/>
  <c r="K38" i="2" s="1"/>
  <c r="E49" i="2"/>
  <c r="B49" i="2" l="1"/>
  <c r="L37" i="2" s="1"/>
  <c r="E50" i="2"/>
  <c r="B50" i="2" l="1"/>
  <c r="M36" i="2" s="1"/>
  <c r="E51" i="2"/>
  <c r="B51" i="2" l="1"/>
  <c r="N35" i="2" s="1"/>
  <c r="E52" i="2"/>
  <c r="B52" i="2" l="1"/>
  <c r="B53" i="2"/>
  <c r="P33" i="2" l="1"/>
  <c r="O34" i="2"/>
  <c r="J15" i="5"/>
  <c r="R6" i="5"/>
  <c r="U5" i="5" s="1"/>
  <c r="AF6" i="5"/>
  <c r="AI5" i="5" s="1"/>
  <c r="BO12" i="5"/>
  <c r="BR11" i="5" s="1"/>
  <c r="BV11" i="5" s="1"/>
  <c r="AM12" i="5" l="1"/>
  <c r="AM5" i="5"/>
  <c r="Y12" i="5"/>
  <c r="AT6" i="5" l="1"/>
  <c r="AP11" i="5"/>
  <c r="AT11" i="5" s="1"/>
  <c r="AB11" i="5"/>
  <c r="AF11" i="5" s="1"/>
  <c r="Y5" i="5"/>
  <c r="N17" i="5"/>
  <c r="K5" i="5"/>
  <c r="BA12" i="5" l="1"/>
  <c r="AW5" i="5"/>
  <c r="BA5" i="5" s="1"/>
  <c r="R19" i="5"/>
  <c r="W21" i="5" s="1"/>
  <c r="AB23" i="5" s="1"/>
  <c r="AF25" i="5" l="1"/>
  <c r="BH6" i="5"/>
  <c r="BK5" i="5" s="1"/>
  <c r="BO5" i="5" s="1"/>
  <c r="BD11" i="5"/>
  <c r="BH11" i="5" s="1"/>
  <c r="AK27" i="5" l="1"/>
  <c r="AP29" i="5" s="1"/>
  <c r="AV31" i="5" s="1"/>
</calcChain>
</file>

<file path=xl/comments1.xml><?xml version="1.0" encoding="utf-8"?>
<comments xmlns="http://schemas.openxmlformats.org/spreadsheetml/2006/main">
  <authors>
    <author>Wolfgang Eee Pc</author>
  </authors>
  <commentList>
    <comment ref="C6" authorId="0">
      <text>
        <r>
          <rPr>
            <b/>
            <sz val="9"/>
            <color indexed="81"/>
            <rFont val="Tahoma"/>
            <charset val="1"/>
          </rPr>
          <t>Info:</t>
        </r>
        <r>
          <rPr>
            <sz val="9"/>
            <color indexed="81"/>
            <rFont val="Tahoma"/>
            <charset val="1"/>
          </rPr>
          <t xml:space="preserve">
Hier wird ausgehend von einer Startdrehzahl die Enddrehzahl berechnet. Die Größen der Scheiben können beliebig festgelegt werden.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Info:</t>
        </r>
        <r>
          <rPr>
            <sz val="9"/>
            <color indexed="81"/>
            <rFont val="Tahoma"/>
            <family val="2"/>
          </rPr>
          <t xml:space="preserve">
Hier wird, ausgehend von einer Startdrehzahl, der passende Scheibendurchmesser zu einer gewünschten Enddrehzahl berechnet.
Der Durchmesser der treibenden Scheibe wird vorgegeben, sodass der Durchmesser der getriebenen Scheibe berechnet werden kann.</t>
        </r>
      </text>
    </comment>
  </commentList>
</comments>
</file>

<file path=xl/comments2.xml><?xml version="1.0" encoding="utf-8"?>
<comments xmlns="http://schemas.openxmlformats.org/spreadsheetml/2006/main">
  <authors>
    <author>Wolfgang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a:=</t>
        </r>
        <r>
          <rPr>
            <sz val="9"/>
            <color indexed="81"/>
            <rFont val="Tahoma"/>
            <family val="2"/>
          </rPr>
          <t xml:space="preserve">
Achsabstand der Zahnräder</t>
        </r>
      </text>
    </comment>
  </commentList>
</comments>
</file>

<file path=xl/sharedStrings.xml><?xml version="1.0" encoding="utf-8"?>
<sst xmlns="http://schemas.openxmlformats.org/spreadsheetml/2006/main" count="206" uniqueCount="68">
  <si>
    <t>Übersetzungen</t>
  </si>
  <si>
    <t>Übersetzungsverhältnis</t>
  </si>
  <si>
    <t>Treibende Scheibe</t>
  </si>
  <si>
    <t>Durchmesser</t>
  </si>
  <si>
    <t>Getriebene Scheibe</t>
  </si>
  <si>
    <t>i = direkt</t>
  </si>
  <si>
    <t>getrieben</t>
  </si>
  <si>
    <t>treibend</t>
  </si>
  <si>
    <t>i=</t>
  </si>
  <si>
    <t>Gesamtübersetzungsverhältbnis i</t>
  </si>
  <si>
    <t>Drehzahl</t>
  </si>
  <si>
    <t>1 (d1)</t>
  </si>
  <si>
    <t>2 (d3)</t>
  </si>
  <si>
    <t>3 (d5)</t>
  </si>
  <si>
    <t>1 (d2)</t>
  </si>
  <si>
    <t>2 (d4)</t>
  </si>
  <si>
    <t>3 (d6)</t>
  </si>
  <si>
    <t>d1</t>
  </si>
  <si>
    <t>d2</t>
  </si>
  <si>
    <t>d3</t>
  </si>
  <si>
    <t>d5</t>
  </si>
  <si>
    <t>d4</t>
  </si>
  <si>
    <t>d6</t>
  </si>
  <si>
    <t>d7</t>
  </si>
  <si>
    <t>d8</t>
  </si>
  <si>
    <t>d10</t>
  </si>
  <si>
    <t>d9</t>
  </si>
  <si>
    <t>d11</t>
  </si>
  <si>
    <t>d12</t>
  </si>
  <si>
    <t>d14</t>
  </si>
  <si>
    <t>d16</t>
  </si>
  <si>
    <t>d18</t>
  </si>
  <si>
    <t>d13</t>
  </si>
  <si>
    <t>d15</t>
  </si>
  <si>
    <t>d17</t>
  </si>
  <si>
    <t>d19</t>
  </si>
  <si>
    <t>d20</t>
  </si>
  <si>
    <t>4 (d7)</t>
  </si>
  <si>
    <t>5 (d9)</t>
  </si>
  <si>
    <t>4 (d8)</t>
  </si>
  <si>
    <t>5 (d10)</t>
  </si>
  <si>
    <t>6 (d12)</t>
  </si>
  <si>
    <t>7 (d14)</t>
  </si>
  <si>
    <t>8 (d16)</t>
  </si>
  <si>
    <t>9 (d18)</t>
  </si>
  <si>
    <t>10 (d20)</t>
  </si>
  <si>
    <t>6 (d11)</t>
  </si>
  <si>
    <t>7 (d13)</t>
  </si>
  <si>
    <t>8 (d15)</t>
  </si>
  <si>
    <t>9 (d17)</t>
  </si>
  <si>
    <t>10 (d19)</t>
  </si>
  <si>
    <t>Treibend</t>
  </si>
  <si>
    <t>Getrieben</t>
  </si>
  <si>
    <t>Trieb 1</t>
  </si>
  <si>
    <t>Trieb 2</t>
  </si>
  <si>
    <t>Trieb 3</t>
  </si>
  <si>
    <t>Trieb 4</t>
  </si>
  <si>
    <t>Trieb 5</t>
  </si>
  <si>
    <t>Trieb 6</t>
  </si>
  <si>
    <t>Trieb 7</t>
  </si>
  <si>
    <t>Trieb 8</t>
  </si>
  <si>
    <t>Trieb 9</t>
  </si>
  <si>
    <t>Trieb 10</t>
  </si>
  <si>
    <t>Info</t>
  </si>
  <si>
    <t>© 2015</t>
  </si>
  <si>
    <t>Welt der Fertigung GmbH &amp; Co. KG</t>
  </si>
  <si>
    <t>Diese Excel-Tabelle darf nur zu Lehrzwecken genutzt werden.</t>
  </si>
  <si>
    <t>Für auch wie geartete Schäden aus Ihrer Nutzung wird keine Haftung übernommen.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</si>
</sst>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D: &quot;\ #,###"/>
    <numFmt numFmtId="165" formatCode="&quot;i: &quot;\ ##,##0.00"/>
    <numFmt numFmtId="166" formatCode="&quot;a: &quot;\ #,###"/>
    <numFmt numFmtId="167" formatCode="&quot;n: &quot;\ #,###"/>
    <numFmt numFmtId="168" formatCode="&quot;d: &quot;\ #,###"/>
    <numFmt numFmtId="169" formatCode="0.000000"/>
    <numFmt numFmtId="170" formatCode="&quot;d: &quot;###,###"/>
    <numFmt numFmtId="171" formatCode="&quot;n: &quot;\ ##,##0.0000"/>
    <numFmt numFmtId="172" formatCode="&quot;n: &quot;\ ##,##0.0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11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8" xfId="0" applyFill="1" applyBorder="1"/>
    <xf numFmtId="0" fontId="0" fillId="6" borderId="7" xfId="0" applyFill="1" applyBorder="1"/>
    <xf numFmtId="0" fontId="0" fillId="4" borderId="0" xfId="0" applyFill="1"/>
    <xf numFmtId="0" fontId="0" fillId="4" borderId="0" xfId="0" applyFill="1" applyBorder="1"/>
    <xf numFmtId="0" fontId="0" fillId="4" borderId="12" xfId="0" applyFill="1" applyBorder="1"/>
    <xf numFmtId="0" fontId="0" fillId="4" borderId="13" xfId="0" applyFill="1" applyBorder="1"/>
    <xf numFmtId="0" fontId="0" fillId="10" borderId="1" xfId="0" applyFill="1" applyBorder="1" applyAlignment="1">
      <alignment horizontal="center"/>
    </xf>
    <xf numFmtId="0" fontId="0" fillId="13" borderId="9" xfId="0" applyFill="1" applyBorder="1"/>
    <xf numFmtId="0" fontId="0" fillId="13" borderId="8" xfId="0" applyFill="1" applyBorder="1"/>
    <xf numFmtId="0" fontId="0" fillId="13" borderId="14" xfId="0" applyFill="1" applyBorder="1"/>
    <xf numFmtId="0" fontId="0" fillId="13" borderId="10" xfId="0" applyFill="1" applyBorder="1"/>
    <xf numFmtId="0" fontId="0" fillId="13" borderId="13" xfId="0" applyFill="1" applyBorder="1"/>
    <xf numFmtId="0" fontId="0" fillId="13" borderId="11" xfId="0" applyFill="1" applyBorder="1"/>
    <xf numFmtId="0" fontId="0" fillId="13" borderId="12" xfId="0" applyFill="1" applyBorder="1"/>
    <xf numFmtId="0" fontId="0" fillId="13" borderId="15" xfId="0" applyFill="1" applyBorder="1"/>
    <xf numFmtId="164" fontId="3" fillId="8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4" xfId="0" applyFill="1" applyBorder="1"/>
    <xf numFmtId="0" fontId="0" fillId="4" borderId="11" xfId="0" applyFill="1" applyBorder="1"/>
    <xf numFmtId="0" fontId="0" fillId="4" borderId="15" xfId="0" applyFill="1" applyBorder="1"/>
    <xf numFmtId="0" fontId="0" fillId="4" borderId="3" xfId="0" applyFill="1" applyBorder="1"/>
    <xf numFmtId="0" fontId="0" fillId="14" borderId="9" xfId="0" applyFill="1" applyBorder="1"/>
    <xf numFmtId="0" fontId="0" fillId="14" borderId="8" xfId="0" applyFill="1" applyBorder="1"/>
    <xf numFmtId="0" fontId="0" fillId="14" borderId="14" xfId="0" applyFill="1" applyBorder="1"/>
    <xf numFmtId="0" fontId="0" fillId="14" borderId="10" xfId="0" applyFill="1" applyBorder="1"/>
    <xf numFmtId="0" fontId="0" fillId="14" borderId="13" xfId="0" applyFill="1" applyBorder="1"/>
    <xf numFmtId="0" fontId="0" fillId="14" borderId="11" xfId="0" applyFill="1" applyBorder="1"/>
    <xf numFmtId="0" fontId="0" fillId="14" borderId="12" xfId="0" applyFill="1" applyBorder="1"/>
    <xf numFmtId="0" fontId="0" fillId="14" borderId="15" xfId="0" applyFill="1" applyBorder="1"/>
    <xf numFmtId="0" fontId="0" fillId="4" borderId="0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2" fontId="3" fillId="4" borderId="0" xfId="0" applyNumberFormat="1" applyFont="1" applyFill="1"/>
    <xf numFmtId="166" fontId="3" fillId="8" borderId="1" xfId="0" applyNumberFormat="1" applyFont="1" applyFill="1" applyBorder="1" applyAlignment="1">
      <alignment horizontal="center" vertical="center"/>
    </xf>
    <xf numFmtId="167" fontId="3" fillId="8" borderId="1" xfId="0" applyNumberFormat="1" applyFont="1" applyFill="1" applyBorder="1" applyAlignment="1">
      <alignment horizontal="center" vertical="center"/>
    </xf>
    <xf numFmtId="168" fontId="3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9" fontId="3" fillId="4" borderId="0" xfId="0" applyNumberFormat="1" applyFont="1" applyFill="1"/>
    <xf numFmtId="170" fontId="3" fillId="5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71" fontId="6" fillId="5" borderId="1" xfId="0" applyNumberFormat="1" applyFont="1" applyFill="1" applyBorder="1" applyAlignment="1">
      <alignment horizontal="center" vertical="center"/>
    </xf>
    <xf numFmtId="172" fontId="3" fillId="8" borderId="1" xfId="0" applyNumberFormat="1" applyFont="1" applyFill="1" applyBorder="1" applyAlignment="1">
      <alignment horizontal="center" vertical="center"/>
    </xf>
    <xf numFmtId="172" fontId="3" fillId="5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5" borderId="4" xfId="0" applyFill="1" applyBorder="1" applyAlignment="1">
      <alignment horizontal="center" vertical="center" textRotation="90"/>
    </xf>
    <xf numFmtId="0" fontId="0" fillId="5" borderId="5" xfId="0" applyFill="1" applyBorder="1" applyAlignment="1">
      <alignment horizontal="center" vertical="center" textRotation="90"/>
    </xf>
    <xf numFmtId="0" fontId="0" fillId="5" borderId="6" xfId="0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 textRotation="90"/>
    </xf>
    <xf numFmtId="0" fontId="0" fillId="5" borderId="10" xfId="0" applyFill="1" applyBorder="1" applyAlignment="1">
      <alignment horizontal="center" vertical="center" textRotation="90"/>
    </xf>
    <xf numFmtId="0" fontId="0" fillId="5" borderId="11" xfId="0" applyFill="1" applyBorder="1" applyAlignment="1">
      <alignment horizontal="center" vertical="center" textRotation="90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165" fontId="3" fillId="5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27</xdr:row>
      <xdr:rowOff>108857</xdr:rowOff>
    </xdr:from>
    <xdr:to>
      <xdr:col>15</xdr:col>
      <xdr:colOff>190500</xdr:colOff>
      <xdr:row>27</xdr:row>
      <xdr:rowOff>108857</xdr:rowOff>
    </xdr:to>
    <xdr:cxnSp macro="">
      <xdr:nvCxnSpPr>
        <xdr:cNvPr id="5" name="Gerade Verbindung mit Pfeil 4"/>
        <xdr:cNvCxnSpPr/>
      </xdr:nvCxnSpPr>
      <xdr:spPr>
        <a:xfrm flipH="1">
          <a:off x="5107781" y="5252357"/>
          <a:ext cx="4429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52</xdr:row>
      <xdr:rowOff>108857</xdr:rowOff>
    </xdr:from>
    <xdr:to>
      <xdr:col>14</xdr:col>
      <xdr:colOff>408216</xdr:colOff>
      <xdr:row>52</xdr:row>
      <xdr:rowOff>108857</xdr:rowOff>
    </xdr:to>
    <xdr:cxnSp macro="">
      <xdr:nvCxnSpPr>
        <xdr:cNvPr id="8" name="Gerade Verbindung mit Pfeil 7"/>
        <xdr:cNvCxnSpPr/>
      </xdr:nvCxnSpPr>
      <xdr:spPr>
        <a:xfrm flipH="1">
          <a:off x="5107781" y="5252357"/>
          <a:ext cx="418249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119064</xdr:colOff>
      <xdr:row>26</xdr:row>
      <xdr:rowOff>95250</xdr:rowOff>
    </xdr:from>
    <xdr:to>
      <xdr:col>14</xdr:col>
      <xdr:colOff>202406</xdr:colOff>
      <xdr:row>26</xdr:row>
      <xdr:rowOff>95250</xdr:rowOff>
    </xdr:to>
    <xdr:cxnSp macro="">
      <xdr:nvCxnSpPr>
        <xdr:cNvPr id="4" name="Gerade Verbindung mit Pfeil 3"/>
        <xdr:cNvCxnSpPr/>
      </xdr:nvCxnSpPr>
      <xdr:spPr>
        <a:xfrm flipH="1">
          <a:off x="5131595" y="5048250"/>
          <a:ext cx="395287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119064</xdr:colOff>
      <xdr:row>25</xdr:row>
      <xdr:rowOff>95250</xdr:rowOff>
    </xdr:from>
    <xdr:to>
      <xdr:col>13</xdr:col>
      <xdr:colOff>214312</xdr:colOff>
      <xdr:row>25</xdr:row>
      <xdr:rowOff>95250</xdr:rowOff>
    </xdr:to>
    <xdr:cxnSp macro="">
      <xdr:nvCxnSpPr>
        <xdr:cNvPr id="9" name="Gerade Verbindung mit Pfeil 8"/>
        <xdr:cNvCxnSpPr/>
      </xdr:nvCxnSpPr>
      <xdr:spPr>
        <a:xfrm flipH="1">
          <a:off x="5131595" y="4857750"/>
          <a:ext cx="350043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24</xdr:row>
      <xdr:rowOff>95250</xdr:rowOff>
    </xdr:from>
    <xdr:to>
      <xdr:col>12</xdr:col>
      <xdr:colOff>202406</xdr:colOff>
      <xdr:row>24</xdr:row>
      <xdr:rowOff>95250</xdr:rowOff>
    </xdr:to>
    <xdr:cxnSp macro="">
      <xdr:nvCxnSpPr>
        <xdr:cNvPr id="11" name="Gerade Verbindung mit Pfeil 10"/>
        <xdr:cNvCxnSpPr/>
      </xdr:nvCxnSpPr>
      <xdr:spPr>
        <a:xfrm flipH="1">
          <a:off x="5131594" y="4667250"/>
          <a:ext cx="3024187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23</xdr:row>
      <xdr:rowOff>95250</xdr:rowOff>
    </xdr:from>
    <xdr:to>
      <xdr:col>11</xdr:col>
      <xdr:colOff>95250</xdr:colOff>
      <xdr:row>23</xdr:row>
      <xdr:rowOff>95250</xdr:rowOff>
    </xdr:to>
    <xdr:cxnSp macro="">
      <xdr:nvCxnSpPr>
        <xdr:cNvPr id="17" name="Gerade Verbindung mit Pfeil 16"/>
        <xdr:cNvCxnSpPr/>
      </xdr:nvCxnSpPr>
      <xdr:spPr>
        <a:xfrm flipH="1">
          <a:off x="5131594" y="4476750"/>
          <a:ext cx="2452687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22</xdr:row>
      <xdr:rowOff>83344</xdr:rowOff>
    </xdr:from>
    <xdr:to>
      <xdr:col>10</xdr:col>
      <xdr:colOff>142875</xdr:colOff>
      <xdr:row>22</xdr:row>
      <xdr:rowOff>83344</xdr:rowOff>
    </xdr:to>
    <xdr:cxnSp macro="">
      <xdr:nvCxnSpPr>
        <xdr:cNvPr id="19" name="Gerade Verbindung mit Pfeil 18"/>
        <xdr:cNvCxnSpPr/>
      </xdr:nvCxnSpPr>
      <xdr:spPr>
        <a:xfrm flipH="1">
          <a:off x="5131594" y="4274344"/>
          <a:ext cx="203596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21</xdr:row>
      <xdr:rowOff>83344</xdr:rowOff>
    </xdr:from>
    <xdr:to>
      <xdr:col>9</xdr:col>
      <xdr:colOff>130969</xdr:colOff>
      <xdr:row>21</xdr:row>
      <xdr:rowOff>83344</xdr:rowOff>
    </xdr:to>
    <xdr:cxnSp macro="">
      <xdr:nvCxnSpPr>
        <xdr:cNvPr id="21" name="Gerade Verbindung mit Pfeil 20"/>
        <xdr:cNvCxnSpPr/>
      </xdr:nvCxnSpPr>
      <xdr:spPr>
        <a:xfrm flipH="1">
          <a:off x="5131594" y="4083844"/>
          <a:ext cx="155971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20</xdr:row>
      <xdr:rowOff>83344</xdr:rowOff>
    </xdr:from>
    <xdr:to>
      <xdr:col>8</xdr:col>
      <xdr:colOff>119063</xdr:colOff>
      <xdr:row>20</xdr:row>
      <xdr:rowOff>83344</xdr:rowOff>
    </xdr:to>
    <xdr:cxnSp macro="">
      <xdr:nvCxnSpPr>
        <xdr:cNvPr id="23" name="Gerade Verbindung mit Pfeil 22"/>
        <xdr:cNvCxnSpPr/>
      </xdr:nvCxnSpPr>
      <xdr:spPr>
        <a:xfrm flipH="1">
          <a:off x="5107781" y="3893344"/>
          <a:ext cx="1107282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19</xdr:row>
      <xdr:rowOff>95250</xdr:rowOff>
    </xdr:from>
    <xdr:to>
      <xdr:col>7</xdr:col>
      <xdr:colOff>130969</xdr:colOff>
      <xdr:row>19</xdr:row>
      <xdr:rowOff>95250</xdr:rowOff>
    </xdr:to>
    <xdr:cxnSp macro="">
      <xdr:nvCxnSpPr>
        <xdr:cNvPr id="25" name="Gerade Verbindung mit Pfeil 24"/>
        <xdr:cNvCxnSpPr/>
      </xdr:nvCxnSpPr>
      <xdr:spPr>
        <a:xfrm flipH="1">
          <a:off x="5107781" y="3714750"/>
          <a:ext cx="65484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5</xdr:row>
      <xdr:rowOff>152400</xdr:rowOff>
    </xdr:from>
    <xdr:to>
      <xdr:col>2</xdr:col>
      <xdr:colOff>464642</xdr:colOff>
      <xdr:row>11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466850"/>
          <a:ext cx="1198066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P53"/>
  <sheetViews>
    <sheetView zoomScale="80" zoomScaleNormal="80" workbookViewId="0">
      <selection activeCell="D42" sqref="D42"/>
    </sheetView>
  </sheetViews>
  <sheetFormatPr baseColWidth="10" defaultRowHeight="15" x14ac:dyDescent="0.25"/>
  <cols>
    <col min="1" max="2" width="11.42578125" style="1"/>
    <col min="3" max="3" width="21" style="1" customWidth="1"/>
    <col min="4" max="4" width="14.42578125" style="1" customWidth="1"/>
    <col min="5" max="5" width="16.7109375" style="1" customWidth="1"/>
    <col min="6" max="6" width="2.28515625" style="1" customWidth="1"/>
    <col min="7" max="16" width="7" style="1" customWidth="1"/>
    <col min="17" max="16384" width="11.42578125" style="1"/>
  </cols>
  <sheetData>
    <row r="2" spans="3:16" x14ac:dyDescent="0.25">
      <c r="C2" s="7" t="s">
        <v>0</v>
      </c>
      <c r="D2" s="12"/>
      <c r="E2" s="8"/>
    </row>
    <row r="6" spans="3:16" x14ac:dyDescent="0.25">
      <c r="C6" s="55" t="s">
        <v>1</v>
      </c>
      <c r="D6" s="55"/>
      <c r="E6" s="55"/>
      <c r="G6" s="56" t="s">
        <v>9</v>
      </c>
      <c r="H6" s="65"/>
      <c r="I6" s="65"/>
      <c r="J6" s="65"/>
      <c r="K6" s="65"/>
      <c r="L6" s="65"/>
      <c r="M6" s="65"/>
      <c r="N6" s="65"/>
      <c r="O6" s="65"/>
      <c r="P6" s="66"/>
    </row>
    <row r="7" spans="3:16" x14ac:dyDescent="0.25">
      <c r="C7" s="4" t="s">
        <v>2</v>
      </c>
      <c r="D7" s="3" t="s">
        <v>10</v>
      </c>
      <c r="E7" s="3" t="s">
        <v>3</v>
      </c>
    </row>
    <row r="8" spans="3:16" x14ac:dyDescent="0.25">
      <c r="C8" s="17" t="s">
        <v>50</v>
      </c>
      <c r="D8" s="6">
        <f>D27</f>
        <v>18.902086677367571</v>
      </c>
      <c r="E8" s="5">
        <v>100</v>
      </c>
      <c r="P8" s="57">
        <f>IF(E28&gt;0,O9*B28,)</f>
        <v>10.157608695652176</v>
      </c>
    </row>
    <row r="9" spans="3:16" x14ac:dyDescent="0.25">
      <c r="C9" s="17" t="s">
        <v>49</v>
      </c>
      <c r="D9" s="6">
        <f>D26</f>
        <v>165.39325842696624</v>
      </c>
      <c r="E9" s="5">
        <v>80</v>
      </c>
      <c r="O9" s="60">
        <f>IF(E27&gt;0,N10*B27,)</f>
        <v>12.697010869565219</v>
      </c>
      <c r="P9" s="58"/>
    </row>
    <row r="10" spans="3:16" x14ac:dyDescent="0.25">
      <c r="C10" s="17" t="s">
        <v>48</v>
      </c>
      <c r="D10" s="6">
        <f>D25</f>
        <v>198.4719101123595</v>
      </c>
      <c r="E10" s="5">
        <v>500</v>
      </c>
      <c r="N10" s="60">
        <f>IF(E26&gt;0,M11*B26,)</f>
        <v>1.4510869565217392</v>
      </c>
      <c r="O10" s="61"/>
      <c r="P10" s="58"/>
    </row>
    <row r="11" spans="3:16" x14ac:dyDescent="0.25">
      <c r="C11" s="17" t="s">
        <v>47</v>
      </c>
      <c r="D11" s="6">
        <f>D24</f>
        <v>103.55056179775278</v>
      </c>
      <c r="E11" s="5">
        <v>230</v>
      </c>
      <c r="M11" s="60">
        <f>IF(E25&gt;0,L12*B25,)</f>
        <v>1.2092391304347827</v>
      </c>
      <c r="N11" s="61"/>
      <c r="O11" s="61"/>
      <c r="P11" s="58"/>
    </row>
    <row r="12" spans="3:16" x14ac:dyDescent="0.25">
      <c r="C12" s="17" t="s">
        <v>46</v>
      </c>
      <c r="D12" s="6">
        <f>D23</f>
        <v>51.775280898876389</v>
      </c>
      <c r="E12" s="5">
        <v>200</v>
      </c>
      <c r="G12" s="63" t="s">
        <v>8</v>
      </c>
      <c r="H12" s="1" t="s">
        <v>6</v>
      </c>
      <c r="L12" s="60">
        <f>IF(E24&gt;0,K13*B24,)</f>
        <v>2.3177083333333335</v>
      </c>
      <c r="M12" s="61"/>
      <c r="N12" s="61"/>
      <c r="O12" s="61"/>
      <c r="P12" s="58"/>
    </row>
    <row r="13" spans="3:16" x14ac:dyDescent="0.25">
      <c r="C13" s="17" t="s">
        <v>38</v>
      </c>
      <c r="D13" s="6">
        <f>D22</f>
        <v>86.292134831460658</v>
      </c>
      <c r="E13" s="5">
        <v>300</v>
      </c>
      <c r="G13" s="64"/>
      <c r="H13" s="11" t="s">
        <v>7</v>
      </c>
      <c r="K13" s="60">
        <f>IF(E23&gt;0,B19*B20*B21*B22*B23,)</f>
        <v>4.635416666666667</v>
      </c>
      <c r="L13" s="61"/>
      <c r="M13" s="61"/>
      <c r="N13" s="61"/>
      <c r="O13" s="61"/>
      <c r="P13" s="58"/>
    </row>
    <row r="14" spans="3:16" ht="15" customHeight="1" x14ac:dyDescent="0.25">
      <c r="C14" s="17" t="s">
        <v>37</v>
      </c>
      <c r="D14" s="6">
        <f>D21</f>
        <v>179.77528089887639</v>
      </c>
      <c r="E14" s="5">
        <v>120</v>
      </c>
      <c r="J14" s="60">
        <f>IF(E22&gt;0,B19*B20*B21*B22,)</f>
        <v>2.78125</v>
      </c>
      <c r="K14" s="67"/>
      <c r="L14" s="61"/>
      <c r="M14" s="61"/>
      <c r="N14" s="61"/>
      <c r="O14" s="61"/>
      <c r="P14" s="58"/>
    </row>
    <row r="15" spans="3:16" x14ac:dyDescent="0.25">
      <c r="C15" s="17" t="s">
        <v>13</v>
      </c>
      <c r="D15" s="6">
        <f>D20</f>
        <v>107.86516853932584</v>
      </c>
      <c r="E15" s="5">
        <v>200</v>
      </c>
      <c r="I15" s="57">
        <f>IF(E21&gt;0,B19*B20*B21,)</f>
        <v>1.335</v>
      </c>
      <c r="J15" s="61"/>
      <c r="K15" s="67"/>
      <c r="L15" s="61"/>
      <c r="M15" s="61"/>
      <c r="N15" s="61"/>
      <c r="O15" s="61"/>
      <c r="P15" s="58"/>
    </row>
    <row r="16" spans="3:16" x14ac:dyDescent="0.25">
      <c r="C16" s="17" t="s">
        <v>12</v>
      </c>
      <c r="D16" s="6">
        <f>D19</f>
        <v>160</v>
      </c>
      <c r="E16" s="5">
        <v>60</v>
      </c>
      <c r="H16" s="57">
        <f>IF(E20&gt;0,B19*B20,)</f>
        <v>2.2250000000000001</v>
      </c>
      <c r="I16" s="58"/>
      <c r="J16" s="61"/>
      <c r="K16" s="67"/>
      <c r="L16" s="61"/>
      <c r="M16" s="61"/>
      <c r="N16" s="61"/>
      <c r="O16" s="61"/>
      <c r="P16" s="58"/>
    </row>
    <row r="17" spans="2:16" x14ac:dyDescent="0.25">
      <c r="C17" s="17" t="s">
        <v>11</v>
      </c>
      <c r="D17" s="5">
        <v>240</v>
      </c>
      <c r="E17" s="5">
        <v>240</v>
      </c>
      <c r="G17" s="57">
        <f>IF(E19&gt;0,E19/E17,)</f>
        <v>1.5</v>
      </c>
      <c r="H17" s="58"/>
      <c r="I17" s="58"/>
      <c r="J17" s="61"/>
      <c r="K17" s="67"/>
      <c r="L17" s="61"/>
      <c r="M17" s="61"/>
      <c r="N17" s="61"/>
      <c r="O17" s="61"/>
      <c r="P17" s="58"/>
    </row>
    <row r="18" spans="2:16" x14ac:dyDescent="0.25">
      <c r="B18" s="9" t="s">
        <v>5</v>
      </c>
      <c r="C18" s="4" t="s">
        <v>4</v>
      </c>
      <c r="D18" s="3" t="s">
        <v>10</v>
      </c>
      <c r="E18" s="3" t="s">
        <v>3</v>
      </c>
      <c r="G18" s="58"/>
      <c r="H18" s="58"/>
      <c r="I18" s="58"/>
      <c r="J18" s="61"/>
      <c r="K18" s="67"/>
      <c r="L18" s="61"/>
      <c r="M18" s="61"/>
      <c r="N18" s="61"/>
      <c r="O18" s="61"/>
      <c r="P18" s="58"/>
    </row>
    <row r="19" spans="2:16" x14ac:dyDescent="0.25">
      <c r="B19" s="10">
        <f>IF(E19&gt;0,E19/E17,)</f>
        <v>1.5</v>
      </c>
      <c r="C19" s="2" t="s">
        <v>14</v>
      </c>
      <c r="D19" s="6">
        <f>$D$17/B19</f>
        <v>160</v>
      </c>
      <c r="E19" s="5">
        <v>360</v>
      </c>
      <c r="G19" s="59"/>
      <c r="H19" s="58"/>
      <c r="I19" s="58"/>
      <c r="J19" s="61"/>
      <c r="K19" s="67"/>
      <c r="L19" s="61"/>
      <c r="M19" s="61"/>
      <c r="N19" s="61"/>
      <c r="O19" s="61"/>
      <c r="P19" s="58"/>
    </row>
    <row r="20" spans="2:16" x14ac:dyDescent="0.25">
      <c r="B20" s="6">
        <f>IF(E20&gt;0,E20/E16,)</f>
        <v>1.4833333333333334</v>
      </c>
      <c r="C20" s="2" t="s">
        <v>15</v>
      </c>
      <c r="D20" s="6">
        <f>D16/B20</f>
        <v>107.86516853932584</v>
      </c>
      <c r="E20" s="5">
        <v>89</v>
      </c>
      <c r="H20" s="59"/>
      <c r="I20" s="58"/>
      <c r="J20" s="61"/>
      <c r="K20" s="67"/>
      <c r="L20" s="61"/>
      <c r="M20" s="61"/>
      <c r="N20" s="61"/>
      <c r="O20" s="61"/>
      <c r="P20" s="58"/>
    </row>
    <row r="21" spans="2:16" x14ac:dyDescent="0.25">
      <c r="B21" s="6">
        <f>IF(E21&gt;0,E21/E15,)</f>
        <v>0.6</v>
      </c>
      <c r="C21" s="2" t="s">
        <v>16</v>
      </c>
      <c r="D21" s="6">
        <f>D15/B21</f>
        <v>179.77528089887639</v>
      </c>
      <c r="E21" s="5">
        <v>120</v>
      </c>
      <c r="I21" s="59"/>
      <c r="J21" s="61"/>
      <c r="K21" s="67"/>
      <c r="L21" s="61"/>
      <c r="M21" s="61"/>
      <c r="N21" s="61"/>
      <c r="O21" s="61"/>
      <c r="P21" s="58"/>
    </row>
    <row r="22" spans="2:16" x14ac:dyDescent="0.25">
      <c r="B22" s="6">
        <f>IF(E22&gt;0,E22/E14,)</f>
        <v>2.0833333333333335</v>
      </c>
      <c r="C22" s="2" t="s">
        <v>39</v>
      </c>
      <c r="D22" s="6">
        <f>D14/B22</f>
        <v>86.292134831460658</v>
      </c>
      <c r="E22" s="5">
        <v>250</v>
      </c>
      <c r="J22" s="62"/>
      <c r="K22" s="67"/>
      <c r="L22" s="61"/>
      <c r="M22" s="61"/>
      <c r="N22" s="61"/>
      <c r="O22" s="61"/>
      <c r="P22" s="58"/>
    </row>
    <row r="23" spans="2:16" x14ac:dyDescent="0.25">
      <c r="B23" s="6">
        <f>IF(E23&gt;0,E23/E13,)</f>
        <v>1.6666666666666667</v>
      </c>
      <c r="C23" s="2" t="s">
        <v>40</v>
      </c>
      <c r="D23" s="6">
        <f>D13/B23</f>
        <v>51.775280898876389</v>
      </c>
      <c r="E23" s="5">
        <v>500</v>
      </c>
      <c r="K23" s="68"/>
      <c r="L23" s="61"/>
      <c r="M23" s="61"/>
      <c r="N23" s="61"/>
      <c r="O23" s="61"/>
      <c r="P23" s="58"/>
    </row>
    <row r="24" spans="2:16" x14ac:dyDescent="0.25">
      <c r="B24" s="6">
        <f>IF(E24&gt;0,E24/E12,)</f>
        <v>0.5</v>
      </c>
      <c r="C24" s="2" t="s">
        <v>41</v>
      </c>
      <c r="D24" s="6">
        <f>D12/B24</f>
        <v>103.55056179775278</v>
      </c>
      <c r="E24" s="5">
        <v>100</v>
      </c>
      <c r="L24" s="62"/>
      <c r="M24" s="61"/>
      <c r="N24" s="61"/>
      <c r="O24" s="61"/>
      <c r="P24" s="58"/>
    </row>
    <row r="25" spans="2:16" x14ac:dyDescent="0.25">
      <c r="B25" s="6">
        <f>IF(E25&gt;0,E25/E11,)</f>
        <v>0.52173913043478259</v>
      </c>
      <c r="C25" s="2" t="s">
        <v>42</v>
      </c>
      <c r="D25" s="6">
        <f>D11/B25</f>
        <v>198.4719101123595</v>
      </c>
      <c r="E25" s="5">
        <v>120</v>
      </c>
      <c r="M25" s="62"/>
      <c r="N25" s="61"/>
      <c r="O25" s="61"/>
      <c r="P25" s="58"/>
    </row>
    <row r="26" spans="2:16" x14ac:dyDescent="0.25">
      <c r="B26" s="6">
        <f>IF(E26&gt;0,E26/E10,)</f>
        <v>1.2</v>
      </c>
      <c r="C26" s="2" t="s">
        <v>43</v>
      </c>
      <c r="D26" s="6">
        <f>D10/B26</f>
        <v>165.39325842696624</v>
      </c>
      <c r="E26" s="5">
        <v>600</v>
      </c>
      <c r="N26" s="62"/>
      <c r="O26" s="61"/>
      <c r="P26" s="58"/>
    </row>
    <row r="27" spans="2:16" x14ac:dyDescent="0.25">
      <c r="B27" s="6">
        <f>IF(E27&gt;0,E27/E9,)</f>
        <v>8.75</v>
      </c>
      <c r="C27" s="2" t="s">
        <v>44</v>
      </c>
      <c r="D27" s="6">
        <f>D9/B27</f>
        <v>18.902086677367571</v>
      </c>
      <c r="E27" s="5">
        <v>700</v>
      </c>
      <c r="O27" s="62"/>
      <c r="P27" s="58"/>
    </row>
    <row r="28" spans="2:16" x14ac:dyDescent="0.25">
      <c r="B28" s="6">
        <f>IF(E28&gt;0,E28/E8,)</f>
        <v>0.8</v>
      </c>
      <c r="C28" s="2" t="s">
        <v>45</v>
      </c>
      <c r="D28" s="6">
        <f>D8/B28</f>
        <v>23.627608346709462</v>
      </c>
      <c r="E28" s="5">
        <v>80</v>
      </c>
      <c r="P28" s="59"/>
    </row>
    <row r="31" spans="2:16" x14ac:dyDescent="0.25">
      <c r="C31" s="55" t="s">
        <v>1</v>
      </c>
      <c r="D31" s="55"/>
      <c r="E31" s="55"/>
      <c r="G31" s="56" t="s">
        <v>9</v>
      </c>
      <c r="H31" s="65"/>
      <c r="I31" s="65"/>
      <c r="J31" s="65"/>
      <c r="K31" s="65"/>
      <c r="L31" s="65"/>
      <c r="M31" s="65"/>
      <c r="N31" s="65"/>
      <c r="O31" s="65"/>
      <c r="P31" s="66"/>
    </row>
    <row r="32" spans="2:16" x14ac:dyDescent="0.25">
      <c r="C32" s="4" t="s">
        <v>2</v>
      </c>
      <c r="D32" s="3" t="s">
        <v>10</v>
      </c>
      <c r="E32" s="3" t="s">
        <v>3</v>
      </c>
    </row>
    <row r="33" spans="2:16" x14ac:dyDescent="0.25">
      <c r="C33" s="2">
        <v>10</v>
      </c>
      <c r="D33" s="6">
        <f>D52</f>
        <v>2E-3</v>
      </c>
      <c r="E33" s="5">
        <v>50</v>
      </c>
      <c r="P33" s="57">
        <f>IF(E53&gt;0,B44*B45*B46*B47*B48*B49*B50*B51*B52*B53,)</f>
        <v>599999.99999999965</v>
      </c>
    </row>
    <row r="34" spans="2:16" x14ac:dyDescent="0.25">
      <c r="C34" s="2">
        <v>9</v>
      </c>
      <c r="D34" s="6">
        <f>D51</f>
        <v>8.9999999999999993E-3</v>
      </c>
      <c r="E34" s="5">
        <v>50</v>
      </c>
      <c r="O34" s="60">
        <f>IF(E52&gt;0,B44*B45*B46*B47*B48*B49*B50*B51*B52,)</f>
        <v>149999.99999999991</v>
      </c>
      <c r="P34" s="58"/>
    </row>
    <row r="35" spans="2:16" x14ac:dyDescent="0.25">
      <c r="C35" s="2">
        <v>8</v>
      </c>
      <c r="D35" s="6">
        <f>D50</f>
        <v>3.6999999999999998E-2</v>
      </c>
      <c r="E35" s="5">
        <v>50</v>
      </c>
      <c r="N35" s="60">
        <f>IF(E51&gt;0,B44*B45*B46*B47*B48*B49*B50*B51,)</f>
        <v>33333.333333333321</v>
      </c>
      <c r="O35" s="61"/>
      <c r="P35" s="58"/>
    </row>
    <row r="36" spans="2:16" x14ac:dyDescent="0.25">
      <c r="C36" s="2">
        <v>7</v>
      </c>
      <c r="D36" s="6">
        <f>D49</f>
        <v>0.14599999999999999</v>
      </c>
      <c r="E36" s="5">
        <v>50</v>
      </c>
      <c r="M36" s="60">
        <f>IF(E50&gt;0,B44*B45*B46*B47*B48*B49*B50,)</f>
        <v>8108.1081081081065</v>
      </c>
      <c r="N36" s="61"/>
      <c r="O36" s="61"/>
      <c r="P36" s="58"/>
    </row>
    <row r="37" spans="2:16" x14ac:dyDescent="0.25">
      <c r="C37" s="2">
        <v>6</v>
      </c>
      <c r="D37" s="6">
        <f>D48</f>
        <v>0.58599999999999997</v>
      </c>
      <c r="E37" s="5">
        <v>50</v>
      </c>
      <c r="G37" s="63" t="s">
        <v>8</v>
      </c>
      <c r="H37" s="1" t="s">
        <v>6</v>
      </c>
      <c r="L37" s="60">
        <f>IF(E49&gt;0,B44*B45*B46*B47*B48*B49,)</f>
        <v>2054.794520547945</v>
      </c>
      <c r="M37" s="61"/>
      <c r="N37" s="61"/>
      <c r="O37" s="61"/>
      <c r="P37" s="58"/>
    </row>
    <row r="38" spans="2:16" x14ac:dyDescent="0.25">
      <c r="C38" s="2">
        <v>5</v>
      </c>
      <c r="D38" s="6">
        <f>D47</f>
        <v>2.3439999999999999</v>
      </c>
      <c r="E38" s="5">
        <v>50</v>
      </c>
      <c r="G38" s="64"/>
      <c r="H38" s="11" t="s">
        <v>7</v>
      </c>
      <c r="K38" s="60">
        <f>IF(E48&gt;0,B44*B45*B46*B47*B48,)</f>
        <v>511.94539249146754</v>
      </c>
      <c r="L38" s="61"/>
      <c r="M38" s="61"/>
      <c r="N38" s="61"/>
      <c r="O38" s="61"/>
      <c r="P38" s="58"/>
    </row>
    <row r="39" spans="2:16" x14ac:dyDescent="0.25">
      <c r="C39" s="2">
        <v>4</v>
      </c>
      <c r="D39" s="6">
        <f>D46</f>
        <v>9.375</v>
      </c>
      <c r="E39" s="5">
        <v>50</v>
      </c>
      <c r="J39" s="60">
        <f>IF(E47&gt;0,B44*B45*B46*B47,)</f>
        <v>127.98634812286689</v>
      </c>
      <c r="K39" s="67"/>
      <c r="L39" s="61"/>
      <c r="M39" s="61"/>
      <c r="N39" s="61"/>
      <c r="O39" s="61"/>
      <c r="P39" s="58"/>
    </row>
    <row r="40" spans="2:16" x14ac:dyDescent="0.25">
      <c r="C40" s="2" t="s">
        <v>13</v>
      </c>
      <c r="D40" s="6">
        <f>D45</f>
        <v>38</v>
      </c>
      <c r="E40" s="5">
        <v>50</v>
      </c>
      <c r="I40" s="57">
        <f>IF(E46&gt;0,B44*B45*B46,)</f>
        <v>31.999999999999996</v>
      </c>
      <c r="J40" s="61"/>
      <c r="K40" s="67"/>
      <c r="L40" s="61"/>
      <c r="M40" s="61"/>
      <c r="N40" s="61"/>
      <c r="O40" s="61"/>
      <c r="P40" s="58"/>
    </row>
    <row r="41" spans="2:16" x14ac:dyDescent="0.25">
      <c r="C41" s="2" t="s">
        <v>12</v>
      </c>
      <c r="D41" s="6">
        <f>D44</f>
        <v>150</v>
      </c>
      <c r="E41" s="5">
        <v>50</v>
      </c>
      <c r="H41" s="57">
        <f>IF(E45&gt;0,B44*B45,)</f>
        <v>7.8947368421052637</v>
      </c>
      <c r="I41" s="58"/>
      <c r="J41" s="61"/>
      <c r="K41" s="67"/>
      <c r="L41" s="61"/>
      <c r="M41" s="61"/>
      <c r="N41" s="61"/>
      <c r="O41" s="61"/>
      <c r="P41" s="58"/>
    </row>
    <row r="42" spans="2:16" x14ac:dyDescent="0.25">
      <c r="C42" s="2" t="s">
        <v>11</v>
      </c>
      <c r="D42" s="5">
        <v>300</v>
      </c>
      <c r="E42" s="5">
        <v>50</v>
      </c>
      <c r="G42" s="57">
        <f>IF(E44&gt;0,E44/E42,)</f>
        <v>2</v>
      </c>
      <c r="H42" s="58"/>
      <c r="I42" s="58"/>
      <c r="J42" s="61"/>
      <c r="K42" s="67"/>
      <c r="L42" s="61"/>
      <c r="M42" s="61"/>
      <c r="N42" s="61"/>
      <c r="O42" s="61"/>
      <c r="P42" s="58"/>
    </row>
    <row r="43" spans="2:16" x14ac:dyDescent="0.25">
      <c r="B43" s="9" t="s">
        <v>5</v>
      </c>
      <c r="C43" s="4" t="s">
        <v>4</v>
      </c>
      <c r="D43" s="3" t="s">
        <v>10</v>
      </c>
      <c r="E43" s="3" t="s">
        <v>3</v>
      </c>
      <c r="G43" s="58"/>
      <c r="H43" s="58"/>
      <c r="I43" s="58"/>
      <c r="J43" s="61"/>
      <c r="K43" s="67"/>
      <c r="L43" s="61"/>
      <c r="M43" s="61"/>
      <c r="N43" s="61"/>
      <c r="O43" s="61"/>
      <c r="P43" s="58"/>
    </row>
    <row r="44" spans="2:16" x14ac:dyDescent="0.25">
      <c r="B44" s="10">
        <f>IF(E44&gt;0,E44/E42,)</f>
        <v>2</v>
      </c>
      <c r="C44" s="2" t="s">
        <v>14</v>
      </c>
      <c r="D44" s="5">
        <v>150</v>
      </c>
      <c r="E44" s="6">
        <f>D42*E42/D44</f>
        <v>100</v>
      </c>
      <c r="G44" s="59"/>
      <c r="H44" s="58"/>
      <c r="I44" s="58"/>
      <c r="J44" s="61"/>
      <c r="K44" s="67"/>
      <c r="L44" s="61"/>
      <c r="M44" s="61"/>
      <c r="N44" s="61"/>
      <c r="O44" s="61"/>
      <c r="P44" s="58"/>
    </row>
    <row r="45" spans="2:16" x14ac:dyDescent="0.25">
      <c r="B45" s="6">
        <f>IF(E45&gt;0,E45/E41,)</f>
        <v>3.9473684210526319</v>
      </c>
      <c r="C45" s="2" t="s">
        <v>15</v>
      </c>
      <c r="D45" s="5">
        <v>38</v>
      </c>
      <c r="E45" s="6">
        <f>D41*E41/D45</f>
        <v>197.36842105263159</v>
      </c>
      <c r="H45" s="59"/>
      <c r="I45" s="58"/>
      <c r="J45" s="61"/>
      <c r="K45" s="67"/>
      <c r="L45" s="61"/>
      <c r="M45" s="61"/>
      <c r="N45" s="61"/>
      <c r="O45" s="61"/>
      <c r="P45" s="58"/>
    </row>
    <row r="46" spans="2:16" x14ac:dyDescent="0.25">
      <c r="B46" s="6">
        <f>IF(E46&gt;0,E46/E40,)</f>
        <v>4.0533333333333328</v>
      </c>
      <c r="C46" s="2" t="s">
        <v>16</v>
      </c>
      <c r="D46" s="5">
        <v>9.375</v>
      </c>
      <c r="E46" s="6">
        <f>D40*E40/D46</f>
        <v>202.66666666666666</v>
      </c>
      <c r="I46" s="59"/>
      <c r="J46" s="61"/>
      <c r="K46" s="67"/>
      <c r="L46" s="61"/>
      <c r="M46" s="61"/>
      <c r="N46" s="61"/>
      <c r="O46" s="61"/>
      <c r="P46" s="58"/>
    </row>
    <row r="47" spans="2:16" x14ac:dyDescent="0.25">
      <c r="B47" s="6">
        <f>IF(E47&gt;0,E47/E39,)</f>
        <v>3.9995733788395906</v>
      </c>
      <c r="C47" s="2">
        <v>4</v>
      </c>
      <c r="D47" s="5">
        <v>2.3439999999999999</v>
      </c>
      <c r="E47" s="6">
        <f>D39*E39/D47</f>
        <v>199.97866894197952</v>
      </c>
      <c r="J47" s="62"/>
      <c r="K47" s="67"/>
      <c r="L47" s="61"/>
      <c r="M47" s="61"/>
      <c r="N47" s="61"/>
      <c r="O47" s="61"/>
      <c r="P47" s="58"/>
    </row>
    <row r="48" spans="2:16" x14ac:dyDescent="0.25">
      <c r="B48" s="6">
        <f>IF(E48&gt;0,E48/E38,)</f>
        <v>4</v>
      </c>
      <c r="C48" s="2">
        <v>5</v>
      </c>
      <c r="D48" s="5">
        <v>0.58599999999999997</v>
      </c>
      <c r="E48" s="6">
        <f>D38*E38/D48</f>
        <v>200</v>
      </c>
      <c r="K48" s="68"/>
      <c r="L48" s="61"/>
      <c r="M48" s="61"/>
      <c r="N48" s="61"/>
      <c r="O48" s="61"/>
      <c r="P48" s="58"/>
    </row>
    <row r="49" spans="2:16" x14ac:dyDescent="0.25">
      <c r="B49" s="6">
        <f>IF(E49&gt;0,E49/E37,)</f>
        <v>4.0136986301369859</v>
      </c>
      <c r="C49" s="2">
        <v>6</v>
      </c>
      <c r="D49" s="5">
        <v>0.14599999999999999</v>
      </c>
      <c r="E49" s="6">
        <f>D37*E37/D49</f>
        <v>200.6849315068493</v>
      </c>
      <c r="L49" s="62"/>
      <c r="M49" s="61"/>
      <c r="N49" s="61"/>
      <c r="O49" s="61"/>
      <c r="P49" s="58"/>
    </row>
    <row r="50" spans="2:16" x14ac:dyDescent="0.25">
      <c r="B50" s="6">
        <f>IF(E50&gt;0,E50/E36,)</f>
        <v>3.9459459459459456</v>
      </c>
      <c r="C50" s="2">
        <v>7</v>
      </c>
      <c r="D50" s="5">
        <v>3.6999999999999998E-2</v>
      </c>
      <c r="E50" s="6">
        <f>D36*E36/D50</f>
        <v>197.29729729729729</v>
      </c>
      <c r="M50" s="62"/>
      <c r="N50" s="61"/>
      <c r="O50" s="61"/>
      <c r="P50" s="58"/>
    </row>
    <row r="51" spans="2:16" x14ac:dyDescent="0.25">
      <c r="B51" s="6">
        <f>IF(E51&gt;0,E51/E35,)</f>
        <v>4.1111111111111107</v>
      </c>
      <c r="C51" s="2">
        <v>8</v>
      </c>
      <c r="D51" s="5">
        <v>8.9999999999999993E-3</v>
      </c>
      <c r="E51" s="6">
        <f>D35*E35/D51</f>
        <v>205.55555555555554</v>
      </c>
      <c r="N51" s="62"/>
      <c r="O51" s="61"/>
      <c r="P51" s="58"/>
    </row>
    <row r="52" spans="2:16" x14ac:dyDescent="0.25">
      <c r="B52" s="6">
        <f>IF(E52&gt;0,E52/E34,)</f>
        <v>4.4999999999999991</v>
      </c>
      <c r="C52" s="2">
        <v>9</v>
      </c>
      <c r="D52" s="5">
        <v>2E-3</v>
      </c>
      <c r="E52" s="6">
        <f>D34*E34/D52</f>
        <v>224.99999999999997</v>
      </c>
      <c r="O52" s="62"/>
      <c r="P52" s="58"/>
    </row>
    <row r="53" spans="2:16" x14ac:dyDescent="0.25">
      <c r="B53" s="6">
        <f>IF(E53&gt;0,E53/E33,)</f>
        <v>4</v>
      </c>
      <c r="C53" s="2">
        <v>10</v>
      </c>
      <c r="D53" s="5">
        <v>5.0000000000000001E-4</v>
      </c>
      <c r="E53" s="6">
        <f>D33*E33/D53</f>
        <v>200</v>
      </c>
      <c r="P53" s="59"/>
    </row>
  </sheetData>
  <mergeCells count="26">
    <mergeCell ref="I40:I46"/>
    <mergeCell ref="H41:H45"/>
    <mergeCell ref="G42:G44"/>
    <mergeCell ref="C31:E31"/>
    <mergeCell ref="G31:P31"/>
    <mergeCell ref="P33:P53"/>
    <mergeCell ref="O34:O52"/>
    <mergeCell ref="N35:N51"/>
    <mergeCell ref="M36:M50"/>
    <mergeCell ref="G37:G38"/>
    <mergeCell ref="L37:L49"/>
    <mergeCell ref="K38:K48"/>
    <mergeCell ref="J39:J47"/>
    <mergeCell ref="C6:E6"/>
    <mergeCell ref="G17:G19"/>
    <mergeCell ref="H16:H20"/>
    <mergeCell ref="I15:I21"/>
    <mergeCell ref="J14:J22"/>
    <mergeCell ref="G12:G13"/>
    <mergeCell ref="G6:P6"/>
    <mergeCell ref="M11:M25"/>
    <mergeCell ref="K13:K23"/>
    <mergeCell ref="L12:L24"/>
    <mergeCell ref="N10:N26"/>
    <mergeCell ref="O9:O27"/>
    <mergeCell ref="P8:P28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W31"/>
  <sheetViews>
    <sheetView zoomScale="130" zoomScaleNormal="130" workbookViewId="0">
      <selection activeCell="R16" sqref="R16"/>
    </sheetView>
  </sheetViews>
  <sheetFormatPr baseColWidth="10" defaultRowHeight="15" x14ac:dyDescent="0.25"/>
  <cols>
    <col min="1" max="1" width="11.42578125" style="13"/>
    <col min="2" max="2" width="1.7109375" style="13" customWidth="1"/>
    <col min="3" max="4" width="6.7109375" style="13" customWidth="1"/>
    <col min="5" max="6" width="1.7109375" style="13" customWidth="1"/>
    <col min="7" max="7" width="8.7109375" style="13" customWidth="1"/>
    <col min="8" max="9" width="1.7109375" style="13" customWidth="1"/>
    <col min="10" max="11" width="6.7109375" style="13" customWidth="1"/>
    <col min="12" max="13" width="1.7109375" style="13" customWidth="1"/>
    <col min="14" max="14" width="8.7109375" style="13" customWidth="1"/>
    <col min="15" max="16" width="1.7109375" style="13" customWidth="1"/>
    <col min="17" max="18" width="6.7109375" style="13" customWidth="1"/>
    <col min="19" max="20" width="1.7109375" style="13" customWidth="1"/>
    <col min="21" max="21" width="8.7109375" style="13" customWidth="1"/>
    <col min="22" max="23" width="1.7109375" style="13" customWidth="1"/>
    <col min="24" max="25" width="6.7109375" style="13" customWidth="1"/>
    <col min="26" max="27" width="1.7109375" style="13" customWidth="1"/>
    <col min="28" max="28" width="8.7109375" style="13" customWidth="1"/>
    <col min="29" max="30" width="1.7109375" style="13" customWidth="1"/>
    <col min="31" max="32" width="6.7109375" style="13" customWidth="1"/>
    <col min="33" max="34" width="1.7109375" style="13" customWidth="1"/>
    <col min="35" max="35" width="8.7109375" style="13" customWidth="1"/>
    <col min="36" max="37" width="1.7109375" style="13" customWidth="1"/>
    <col min="38" max="39" width="6.7109375" style="13" customWidth="1"/>
    <col min="40" max="41" width="1.7109375" style="13" customWidth="1"/>
    <col min="42" max="42" width="8.7109375" style="13" customWidth="1"/>
    <col min="43" max="44" width="1.7109375" style="13" customWidth="1"/>
    <col min="45" max="46" width="6.7109375" style="13" customWidth="1"/>
    <col min="47" max="48" width="1.7109375" style="13" customWidth="1"/>
    <col min="49" max="49" width="8.7109375" style="13" customWidth="1"/>
    <col min="50" max="51" width="1.7109375" style="13" customWidth="1"/>
    <col min="52" max="53" width="6.7109375" style="13" customWidth="1"/>
    <col min="54" max="55" width="1.7109375" style="13" customWidth="1"/>
    <col min="56" max="56" width="8.7109375" style="13" customWidth="1"/>
    <col min="57" max="58" width="1.7109375" style="13" customWidth="1"/>
    <col min="59" max="60" width="6.7109375" style="13" customWidth="1"/>
    <col min="61" max="62" width="1.7109375" style="13" customWidth="1"/>
    <col min="63" max="63" width="8.7109375" style="13" customWidth="1"/>
    <col min="64" max="65" width="1.7109375" style="13" customWidth="1"/>
    <col min="66" max="67" width="6.7109375" style="13" customWidth="1"/>
    <col min="68" max="69" width="1.7109375" style="13" customWidth="1"/>
    <col min="70" max="70" width="8.7109375" style="13" customWidth="1"/>
    <col min="71" max="72" width="1.7109375" style="13" customWidth="1"/>
    <col min="73" max="74" width="6.7109375" style="13" customWidth="1"/>
    <col min="75" max="75" width="1.7109375" style="13" customWidth="1"/>
    <col min="76" max="16384" width="11.42578125" style="13"/>
  </cols>
  <sheetData>
    <row r="1" spans="2:75" x14ac:dyDescent="0.25">
      <c r="D1" s="41"/>
      <c r="E1" s="41"/>
      <c r="F1" s="41"/>
      <c r="G1" s="41"/>
      <c r="H1" s="41"/>
      <c r="I1" s="41"/>
      <c r="J1" s="41"/>
      <c r="Q1" s="14"/>
      <c r="R1" s="41"/>
      <c r="S1" s="41"/>
      <c r="T1" s="41"/>
      <c r="U1" s="41"/>
      <c r="V1" s="41"/>
      <c r="W1" s="41"/>
      <c r="X1" s="41"/>
      <c r="Y1" s="14"/>
      <c r="AE1" s="14"/>
      <c r="AF1" s="41"/>
      <c r="AG1" s="41"/>
      <c r="AH1" s="41"/>
      <c r="AI1" s="41"/>
      <c r="AJ1" s="41"/>
      <c r="AK1" s="41"/>
      <c r="AL1" s="41"/>
      <c r="AM1" s="14"/>
      <c r="AN1" s="14"/>
      <c r="AO1" s="14"/>
      <c r="AP1" s="14"/>
      <c r="AQ1" s="14"/>
      <c r="AR1" s="14"/>
      <c r="AS1" s="14"/>
      <c r="AT1" s="41"/>
      <c r="AU1" s="41"/>
      <c r="AV1" s="41"/>
      <c r="AW1" s="41"/>
      <c r="AX1" s="41"/>
      <c r="AY1" s="41"/>
      <c r="AZ1" s="41"/>
      <c r="BA1" s="14"/>
      <c r="BH1" s="41"/>
      <c r="BI1" s="41"/>
      <c r="BJ1" s="41"/>
      <c r="BK1" s="41"/>
      <c r="BL1" s="41"/>
      <c r="BM1" s="41"/>
      <c r="BN1" s="41"/>
    </row>
    <row r="2" spans="2:75" x14ac:dyDescent="0.25">
      <c r="G2" s="42" t="s">
        <v>53</v>
      </c>
      <c r="U2" s="42" t="s">
        <v>55</v>
      </c>
      <c r="AI2" s="42" t="s">
        <v>57</v>
      </c>
      <c r="AW2" s="42" t="s">
        <v>59</v>
      </c>
      <c r="BK2" s="42" t="s">
        <v>61</v>
      </c>
    </row>
    <row r="3" spans="2:75" ht="6.95" customHeight="1" x14ac:dyDescent="0.25">
      <c r="B3" s="33"/>
      <c r="C3" s="34"/>
      <c r="D3" s="34"/>
      <c r="E3" s="35"/>
      <c r="F3" s="14"/>
      <c r="G3" s="14"/>
      <c r="I3" s="18"/>
      <c r="J3" s="19"/>
      <c r="K3" s="19"/>
      <c r="L3" s="20"/>
      <c r="P3" s="33"/>
      <c r="Q3" s="34"/>
      <c r="R3" s="34"/>
      <c r="S3" s="35"/>
      <c r="W3" s="18"/>
      <c r="X3" s="19"/>
      <c r="Y3" s="19"/>
      <c r="Z3" s="20"/>
      <c r="AD3" s="33"/>
      <c r="AE3" s="34"/>
      <c r="AF3" s="34"/>
      <c r="AG3" s="35"/>
      <c r="AK3" s="18"/>
      <c r="AL3" s="19"/>
      <c r="AM3" s="19"/>
      <c r="AN3" s="20"/>
      <c r="AR3" s="33"/>
      <c r="AS3" s="34"/>
      <c r="AT3" s="34"/>
      <c r="AU3" s="35"/>
      <c r="AY3" s="18"/>
      <c r="AZ3" s="19"/>
      <c r="BA3" s="19"/>
      <c r="BB3" s="20"/>
      <c r="BF3" s="33"/>
      <c r="BG3" s="34"/>
      <c r="BH3" s="34"/>
      <c r="BI3" s="35"/>
      <c r="BM3" s="18"/>
      <c r="BN3" s="19"/>
      <c r="BO3" s="19"/>
      <c r="BP3" s="20"/>
    </row>
    <row r="4" spans="2:75" x14ac:dyDescent="0.25">
      <c r="B4" s="36"/>
      <c r="C4" s="71" t="s">
        <v>51</v>
      </c>
      <c r="D4" s="71"/>
      <c r="E4" s="37"/>
      <c r="F4" s="14"/>
      <c r="G4" s="14"/>
      <c r="I4" s="21"/>
      <c r="J4" s="73" t="s">
        <v>52</v>
      </c>
      <c r="K4" s="73"/>
      <c r="L4" s="22"/>
      <c r="P4" s="36"/>
      <c r="Q4" s="71" t="s">
        <v>51</v>
      </c>
      <c r="R4" s="71"/>
      <c r="S4" s="37"/>
      <c r="W4" s="21"/>
      <c r="X4" s="73" t="s">
        <v>52</v>
      </c>
      <c r="Y4" s="73"/>
      <c r="Z4" s="22"/>
      <c r="AD4" s="36"/>
      <c r="AE4" s="71" t="s">
        <v>51</v>
      </c>
      <c r="AF4" s="71"/>
      <c r="AG4" s="37"/>
      <c r="AK4" s="21"/>
      <c r="AL4" s="73" t="s">
        <v>52</v>
      </c>
      <c r="AM4" s="73"/>
      <c r="AN4" s="22"/>
      <c r="AR4" s="36"/>
      <c r="AS4" s="71" t="s">
        <v>51</v>
      </c>
      <c r="AT4" s="71"/>
      <c r="AU4" s="37"/>
      <c r="AY4" s="21"/>
      <c r="AZ4" s="73" t="s">
        <v>52</v>
      </c>
      <c r="BA4" s="73"/>
      <c r="BB4" s="22"/>
      <c r="BF4" s="36"/>
      <c r="BG4" s="71" t="s">
        <v>51</v>
      </c>
      <c r="BH4" s="71"/>
      <c r="BI4" s="37"/>
      <c r="BM4" s="21"/>
      <c r="BN4" s="73" t="s">
        <v>52</v>
      </c>
      <c r="BO4" s="73"/>
      <c r="BP4" s="22"/>
    </row>
    <row r="5" spans="2:75" x14ac:dyDescent="0.25">
      <c r="B5" s="36"/>
      <c r="C5" s="72" t="s">
        <v>17</v>
      </c>
      <c r="D5" s="26">
        <v>15</v>
      </c>
      <c r="E5" s="37"/>
      <c r="F5" s="28"/>
      <c r="G5" s="27">
        <f>K5/D5</f>
        <v>3.8666666666666667</v>
      </c>
      <c r="H5" s="29"/>
      <c r="I5" s="21"/>
      <c r="J5" s="74" t="s">
        <v>18</v>
      </c>
      <c r="K5" s="50">
        <v>58</v>
      </c>
      <c r="L5" s="22"/>
      <c r="P5" s="36"/>
      <c r="Q5" s="72" t="s">
        <v>20</v>
      </c>
      <c r="R5" s="26">
        <v>50</v>
      </c>
      <c r="S5" s="37"/>
      <c r="T5" s="28"/>
      <c r="U5" s="27">
        <f>Y5/R5</f>
        <v>4</v>
      </c>
      <c r="V5" s="29"/>
      <c r="W5" s="21"/>
      <c r="X5" s="74" t="s">
        <v>22</v>
      </c>
      <c r="Y5" s="26">
        <v>200</v>
      </c>
      <c r="Z5" s="22"/>
      <c r="AD5" s="36"/>
      <c r="AE5" s="72" t="s">
        <v>26</v>
      </c>
      <c r="AF5" s="26">
        <v>50</v>
      </c>
      <c r="AG5" s="37"/>
      <c r="AH5" s="28"/>
      <c r="AI5" s="27">
        <f>AM5/AF5</f>
        <v>4</v>
      </c>
      <c r="AJ5" s="29"/>
      <c r="AK5" s="21"/>
      <c r="AL5" s="74" t="s">
        <v>25</v>
      </c>
      <c r="AM5" s="26">
        <v>200</v>
      </c>
      <c r="AN5" s="22"/>
      <c r="AR5" s="36"/>
      <c r="AS5" s="72" t="s">
        <v>32</v>
      </c>
      <c r="AT5" s="26">
        <v>50</v>
      </c>
      <c r="AU5" s="37"/>
      <c r="AV5" s="28"/>
      <c r="AW5" s="27">
        <f>BA5/AT5</f>
        <v>4</v>
      </c>
      <c r="AX5" s="29"/>
      <c r="AY5" s="21"/>
      <c r="AZ5" s="74" t="s">
        <v>29</v>
      </c>
      <c r="BA5" s="26">
        <v>200</v>
      </c>
      <c r="BB5" s="22"/>
      <c r="BF5" s="36"/>
      <c r="BG5" s="72" t="s">
        <v>34</v>
      </c>
      <c r="BH5" s="26">
        <v>50</v>
      </c>
      <c r="BI5" s="37"/>
      <c r="BJ5" s="28"/>
      <c r="BK5" s="27">
        <f>BO5/BH5</f>
        <v>4</v>
      </c>
      <c r="BL5" s="29"/>
      <c r="BM5" s="21"/>
      <c r="BN5" s="74" t="s">
        <v>31</v>
      </c>
      <c r="BO5" s="26">
        <v>200</v>
      </c>
      <c r="BP5" s="22"/>
    </row>
    <row r="6" spans="2:75" x14ac:dyDescent="0.25">
      <c r="B6" s="36"/>
      <c r="C6" s="72"/>
      <c r="D6" s="45">
        <v>12</v>
      </c>
      <c r="E6" s="37"/>
      <c r="F6" s="14"/>
      <c r="G6" s="14"/>
      <c r="I6" s="21"/>
      <c r="J6" s="74"/>
      <c r="K6" s="52">
        <f>D6/G5</f>
        <v>3.103448275862069</v>
      </c>
      <c r="L6" s="22"/>
      <c r="P6" s="36"/>
      <c r="Q6" s="72"/>
      <c r="R6" s="52">
        <f>R12</f>
        <v>1.0344827586206897</v>
      </c>
      <c r="S6" s="37"/>
      <c r="W6" s="21"/>
      <c r="X6" s="74"/>
      <c r="Y6" s="52">
        <f>R6/U5</f>
        <v>0.25862068965517243</v>
      </c>
      <c r="Z6" s="22"/>
      <c r="AD6" s="36"/>
      <c r="AE6" s="72"/>
      <c r="AF6" s="52">
        <f>AF12</f>
        <v>6.4655172413793108E-2</v>
      </c>
      <c r="AG6" s="37"/>
      <c r="AK6" s="21"/>
      <c r="AL6" s="74"/>
      <c r="AM6" s="52">
        <f>AF6/AI5</f>
        <v>1.6163793103448277E-2</v>
      </c>
      <c r="AN6" s="22"/>
      <c r="AR6" s="36"/>
      <c r="AS6" s="72"/>
      <c r="AT6" s="52">
        <f>AT12</f>
        <v>4.0409482758620692E-3</v>
      </c>
      <c r="AU6" s="37"/>
      <c r="AY6" s="21"/>
      <c r="AZ6" s="74"/>
      <c r="BA6" s="52">
        <f>AT6/AW5</f>
        <v>1.0102370689655173E-3</v>
      </c>
      <c r="BB6" s="22"/>
      <c r="BF6" s="36"/>
      <c r="BG6" s="72"/>
      <c r="BH6" s="52">
        <f>BH12</f>
        <v>2.5255926724137933E-4</v>
      </c>
      <c r="BI6" s="37"/>
      <c r="BM6" s="21"/>
      <c r="BN6" s="74"/>
      <c r="BO6" s="52">
        <f>BH6/BK5</f>
        <v>6.3139816810344832E-5</v>
      </c>
      <c r="BP6" s="22"/>
    </row>
    <row r="7" spans="2:75" ht="6.95" customHeight="1" x14ac:dyDescent="0.25">
      <c r="B7" s="38"/>
      <c r="C7" s="39"/>
      <c r="D7" s="39"/>
      <c r="E7" s="40"/>
      <c r="F7" s="14"/>
      <c r="G7" s="14"/>
      <c r="I7" s="23"/>
      <c r="J7" s="24"/>
      <c r="K7" s="24"/>
      <c r="L7" s="25"/>
      <c r="P7" s="38"/>
      <c r="Q7" s="39"/>
      <c r="R7" s="39"/>
      <c r="S7" s="40"/>
      <c r="W7" s="23"/>
      <c r="X7" s="24"/>
      <c r="Y7" s="24"/>
      <c r="Z7" s="25"/>
      <c r="AD7" s="38"/>
      <c r="AE7" s="39"/>
      <c r="AF7" s="39"/>
      <c r="AG7" s="40"/>
      <c r="AK7" s="23"/>
      <c r="AL7" s="24"/>
      <c r="AM7" s="24"/>
      <c r="AN7" s="25"/>
      <c r="AR7" s="38"/>
      <c r="AS7" s="39"/>
      <c r="AT7" s="39"/>
      <c r="AU7" s="40"/>
      <c r="AY7" s="23"/>
      <c r="AZ7" s="24"/>
      <c r="BA7" s="24"/>
      <c r="BB7" s="25"/>
      <c r="BF7" s="38"/>
      <c r="BG7" s="39"/>
      <c r="BH7" s="39"/>
      <c r="BI7" s="40"/>
      <c r="BM7" s="23"/>
      <c r="BN7" s="24"/>
      <c r="BO7" s="24"/>
      <c r="BP7" s="25"/>
    </row>
    <row r="8" spans="2:75" x14ac:dyDescent="0.25">
      <c r="E8" s="29"/>
      <c r="J8" s="32"/>
      <c r="Q8" s="32"/>
      <c r="X8" s="32"/>
      <c r="AE8" s="32"/>
      <c r="AL8" s="32"/>
      <c r="AS8" s="32"/>
      <c r="AZ8" s="32"/>
      <c r="BG8" s="32"/>
      <c r="BN8" s="32"/>
    </row>
    <row r="9" spans="2:75" ht="6.95" customHeight="1" x14ac:dyDescent="0.25">
      <c r="E9" s="16"/>
      <c r="I9" s="33"/>
      <c r="J9" s="34"/>
      <c r="K9" s="34"/>
      <c r="L9" s="35"/>
      <c r="P9" s="18"/>
      <c r="Q9" s="19"/>
      <c r="R9" s="19"/>
      <c r="S9" s="20"/>
      <c r="W9" s="33"/>
      <c r="X9" s="34"/>
      <c r="Y9" s="34"/>
      <c r="Z9" s="35"/>
      <c r="AD9" s="18"/>
      <c r="AE9" s="19"/>
      <c r="AF9" s="19"/>
      <c r="AG9" s="20"/>
      <c r="AK9" s="33"/>
      <c r="AL9" s="34"/>
      <c r="AM9" s="34"/>
      <c r="AN9" s="35"/>
      <c r="AR9" s="18"/>
      <c r="AS9" s="19"/>
      <c r="AT9" s="19"/>
      <c r="AU9" s="20"/>
      <c r="AY9" s="33"/>
      <c r="AZ9" s="34"/>
      <c r="BA9" s="34"/>
      <c r="BB9" s="35"/>
      <c r="BF9" s="18"/>
      <c r="BG9" s="19"/>
      <c r="BH9" s="19"/>
      <c r="BI9" s="20"/>
      <c r="BM9" s="33"/>
      <c r="BN9" s="34"/>
      <c r="BO9" s="34"/>
      <c r="BP9" s="35"/>
      <c r="BT9" s="18"/>
      <c r="BU9" s="19"/>
      <c r="BV9" s="19"/>
      <c r="BW9" s="20"/>
    </row>
    <row r="10" spans="2:75" x14ac:dyDescent="0.25">
      <c r="E10" s="16"/>
      <c r="I10" s="36"/>
      <c r="J10" s="71" t="s">
        <v>51</v>
      </c>
      <c r="K10" s="71"/>
      <c r="L10" s="37"/>
      <c r="P10" s="21"/>
      <c r="Q10" s="73" t="s">
        <v>52</v>
      </c>
      <c r="R10" s="73"/>
      <c r="S10" s="22"/>
      <c r="W10" s="36"/>
      <c r="X10" s="71" t="s">
        <v>51</v>
      </c>
      <c r="Y10" s="71"/>
      <c r="Z10" s="37"/>
      <c r="AD10" s="21"/>
      <c r="AE10" s="73" t="s">
        <v>52</v>
      </c>
      <c r="AF10" s="73"/>
      <c r="AG10" s="22"/>
      <c r="AK10" s="36"/>
      <c r="AL10" s="71" t="s">
        <v>51</v>
      </c>
      <c r="AM10" s="71"/>
      <c r="AN10" s="37"/>
      <c r="AR10" s="21"/>
      <c r="AS10" s="73" t="s">
        <v>52</v>
      </c>
      <c r="AT10" s="73"/>
      <c r="AU10" s="22"/>
      <c r="AY10" s="36"/>
      <c r="AZ10" s="71" t="s">
        <v>51</v>
      </c>
      <c r="BA10" s="71"/>
      <c r="BB10" s="37"/>
      <c r="BF10" s="21"/>
      <c r="BG10" s="73" t="s">
        <v>52</v>
      </c>
      <c r="BH10" s="73"/>
      <c r="BI10" s="22"/>
      <c r="BM10" s="36"/>
      <c r="BN10" s="71" t="s">
        <v>51</v>
      </c>
      <c r="BO10" s="71"/>
      <c r="BP10" s="37"/>
      <c r="BT10" s="21"/>
      <c r="BU10" s="73" t="s">
        <v>52</v>
      </c>
      <c r="BV10" s="73"/>
      <c r="BW10" s="22"/>
    </row>
    <row r="11" spans="2:75" x14ac:dyDescent="0.25">
      <c r="E11" s="16"/>
      <c r="I11" s="36"/>
      <c r="J11" s="72" t="s">
        <v>19</v>
      </c>
      <c r="K11" s="26">
        <v>18.75</v>
      </c>
      <c r="L11" s="37"/>
      <c r="M11" s="28"/>
      <c r="N11" s="27">
        <f>R11/K11</f>
        <v>3</v>
      </c>
      <c r="O11" s="29"/>
      <c r="P11" s="21"/>
      <c r="Q11" s="74" t="s">
        <v>21</v>
      </c>
      <c r="R11" s="26">
        <v>56.25</v>
      </c>
      <c r="S11" s="22"/>
      <c r="W11" s="36"/>
      <c r="X11" s="72" t="s">
        <v>23</v>
      </c>
      <c r="Y11" s="26">
        <v>50</v>
      </c>
      <c r="Z11" s="37"/>
      <c r="AA11" s="28"/>
      <c r="AB11" s="27">
        <f>AF11/Y11</f>
        <v>4</v>
      </c>
      <c r="AC11" s="29"/>
      <c r="AD11" s="21"/>
      <c r="AE11" s="74" t="s">
        <v>24</v>
      </c>
      <c r="AF11" s="26">
        <v>200</v>
      </c>
      <c r="AG11" s="22"/>
      <c r="AK11" s="36"/>
      <c r="AL11" s="72" t="s">
        <v>27</v>
      </c>
      <c r="AM11" s="26">
        <v>50</v>
      </c>
      <c r="AN11" s="37"/>
      <c r="AO11" s="28"/>
      <c r="AP11" s="27">
        <f>AT11/AM11</f>
        <v>4</v>
      </c>
      <c r="AQ11" s="29"/>
      <c r="AR11" s="21"/>
      <c r="AS11" s="74" t="s">
        <v>28</v>
      </c>
      <c r="AT11" s="26">
        <v>200</v>
      </c>
      <c r="AU11" s="22"/>
      <c r="AY11" s="36"/>
      <c r="AZ11" s="72" t="s">
        <v>33</v>
      </c>
      <c r="BA11" s="26">
        <v>50</v>
      </c>
      <c r="BB11" s="37"/>
      <c r="BC11" s="28"/>
      <c r="BD11" s="27">
        <f>BH11/BA11</f>
        <v>4</v>
      </c>
      <c r="BE11" s="29"/>
      <c r="BF11" s="21"/>
      <c r="BG11" s="74" t="s">
        <v>30</v>
      </c>
      <c r="BH11" s="26">
        <v>200</v>
      </c>
      <c r="BI11" s="22"/>
      <c r="BM11" s="36"/>
      <c r="BN11" s="72" t="s">
        <v>35</v>
      </c>
      <c r="BO11" s="26">
        <v>50</v>
      </c>
      <c r="BP11" s="37"/>
      <c r="BQ11" s="28"/>
      <c r="BR11" s="27">
        <f>BV11/BO11</f>
        <v>4</v>
      </c>
      <c r="BS11" s="29"/>
      <c r="BT11" s="21"/>
      <c r="BU11" s="74" t="s">
        <v>36</v>
      </c>
      <c r="BV11" s="26">
        <v>200</v>
      </c>
      <c r="BW11" s="22"/>
    </row>
    <row r="12" spans="2:75" x14ac:dyDescent="0.25">
      <c r="E12" s="16"/>
      <c r="I12" s="36"/>
      <c r="J12" s="72"/>
      <c r="K12" s="52">
        <f>K6</f>
        <v>3.103448275862069</v>
      </c>
      <c r="L12" s="37"/>
      <c r="P12" s="21"/>
      <c r="Q12" s="74"/>
      <c r="R12" s="52">
        <f>K12/N11</f>
        <v>1.0344827586206897</v>
      </c>
      <c r="S12" s="22"/>
      <c r="W12" s="36"/>
      <c r="X12" s="72"/>
      <c r="Y12" s="52">
        <f>Y6</f>
        <v>0.25862068965517243</v>
      </c>
      <c r="Z12" s="37"/>
      <c r="AD12" s="21"/>
      <c r="AE12" s="74"/>
      <c r="AF12" s="52">
        <f>Y12/AB11</f>
        <v>6.4655172413793108E-2</v>
      </c>
      <c r="AG12" s="22"/>
      <c r="AK12" s="36"/>
      <c r="AL12" s="72"/>
      <c r="AM12" s="52">
        <f>AM6</f>
        <v>1.6163793103448277E-2</v>
      </c>
      <c r="AN12" s="37"/>
      <c r="AR12" s="21"/>
      <c r="AS12" s="74"/>
      <c r="AT12" s="52">
        <f>AM12/AP11</f>
        <v>4.0409482758620692E-3</v>
      </c>
      <c r="AU12" s="22"/>
      <c r="AY12" s="36"/>
      <c r="AZ12" s="72"/>
      <c r="BA12" s="52">
        <f>BA6</f>
        <v>1.0102370689655173E-3</v>
      </c>
      <c r="BB12" s="37"/>
      <c r="BF12" s="21"/>
      <c r="BG12" s="74"/>
      <c r="BH12" s="52">
        <f>BA12/BD11</f>
        <v>2.5255926724137933E-4</v>
      </c>
      <c r="BI12" s="22"/>
      <c r="BM12" s="36"/>
      <c r="BN12" s="72"/>
      <c r="BO12" s="52">
        <f>BO6</f>
        <v>6.3139816810344832E-5</v>
      </c>
      <c r="BP12" s="37"/>
      <c r="BT12" s="21"/>
      <c r="BU12" s="74"/>
      <c r="BV12" s="52">
        <f>BO12/BR11</f>
        <v>1.5784954202586208E-5</v>
      </c>
      <c r="BW12" s="22"/>
    </row>
    <row r="13" spans="2:75" ht="6.95" customHeight="1" x14ac:dyDescent="0.25">
      <c r="E13" s="16"/>
      <c r="I13" s="38"/>
      <c r="J13" s="39"/>
      <c r="K13" s="39"/>
      <c r="L13" s="40"/>
      <c r="P13" s="23"/>
      <c r="Q13" s="24"/>
      <c r="R13" s="24"/>
      <c r="S13" s="25"/>
      <c r="W13" s="38"/>
      <c r="X13" s="39"/>
      <c r="Y13" s="39"/>
      <c r="Z13" s="40"/>
      <c r="AD13" s="23"/>
      <c r="AE13" s="24"/>
      <c r="AF13" s="24"/>
      <c r="AG13" s="25"/>
      <c r="AK13" s="38"/>
      <c r="AL13" s="39"/>
      <c r="AM13" s="39"/>
      <c r="AN13" s="40"/>
      <c r="AR13" s="23"/>
      <c r="AS13" s="24"/>
      <c r="AT13" s="24"/>
      <c r="AU13" s="25"/>
      <c r="AY13" s="38"/>
      <c r="AZ13" s="39"/>
      <c r="BA13" s="39"/>
      <c r="BB13" s="40"/>
      <c r="BF13" s="23"/>
      <c r="BG13" s="24"/>
      <c r="BH13" s="24"/>
      <c r="BI13" s="25"/>
      <c r="BM13" s="38"/>
      <c r="BN13" s="39"/>
      <c r="BO13" s="39"/>
      <c r="BP13" s="40"/>
      <c r="BT13" s="23"/>
      <c r="BU13" s="24"/>
      <c r="BV13" s="24"/>
      <c r="BW13" s="25"/>
    </row>
    <row r="14" spans="2:75" x14ac:dyDescent="0.25">
      <c r="E14" s="16"/>
      <c r="N14" s="42" t="s">
        <v>54</v>
      </c>
      <c r="O14" s="16"/>
      <c r="V14" s="16"/>
      <c r="AB14" s="42" t="s">
        <v>56</v>
      </c>
      <c r="AC14" s="16"/>
      <c r="AJ14" s="16"/>
      <c r="AP14" s="42" t="s">
        <v>58</v>
      </c>
      <c r="AQ14" s="16"/>
      <c r="AX14" s="16"/>
      <c r="BD14" s="42" t="s">
        <v>60</v>
      </c>
      <c r="BE14" s="16"/>
      <c r="BL14" s="16"/>
      <c r="BR14" s="42" t="s">
        <v>62</v>
      </c>
      <c r="BS14" s="16"/>
    </row>
    <row r="15" spans="2:75" x14ac:dyDescent="0.25">
      <c r="E15" s="16"/>
      <c r="F15" s="30"/>
      <c r="G15" s="15"/>
      <c r="H15" s="15"/>
      <c r="I15" s="15"/>
      <c r="J15" s="69">
        <f>G5*N11</f>
        <v>11.6</v>
      </c>
      <c r="K15" s="70"/>
      <c r="L15" s="15"/>
      <c r="M15" s="15"/>
      <c r="N15" s="15"/>
      <c r="O15" s="31"/>
      <c r="V15" s="16"/>
      <c r="AC15" s="16"/>
      <c r="AJ15" s="16"/>
      <c r="AQ15" s="16"/>
      <c r="AX15" s="16"/>
      <c r="BE15" s="16"/>
      <c r="BL15" s="16"/>
      <c r="BS15" s="16"/>
    </row>
    <row r="16" spans="2:75" x14ac:dyDescent="0.25">
      <c r="F16" s="28"/>
      <c r="V16" s="16"/>
      <c r="AC16" s="16"/>
      <c r="AJ16" s="16"/>
      <c r="AQ16" s="16"/>
      <c r="AX16" s="16"/>
      <c r="BE16" s="16"/>
      <c r="BL16" s="16"/>
      <c r="BS16" s="16"/>
    </row>
    <row r="17" spans="6:71" x14ac:dyDescent="0.25">
      <c r="F17" s="30"/>
      <c r="G17" s="15"/>
      <c r="H17" s="15"/>
      <c r="I17" s="15"/>
      <c r="J17" s="15"/>
      <c r="K17" s="15"/>
      <c r="L17" s="15"/>
      <c r="M17" s="15"/>
      <c r="N17" s="69">
        <f>J15*U5</f>
        <v>46.4</v>
      </c>
      <c r="O17" s="70"/>
      <c r="P17" s="15"/>
      <c r="Q17" s="15"/>
      <c r="R17" s="15"/>
      <c r="S17" s="15"/>
      <c r="T17" s="15"/>
      <c r="U17" s="15"/>
      <c r="V17" s="31"/>
      <c r="AC17" s="16"/>
      <c r="AJ17" s="16"/>
      <c r="AQ17" s="16"/>
      <c r="AX17" s="16"/>
      <c r="BE17" s="16"/>
      <c r="BL17" s="16"/>
      <c r="BS17" s="16"/>
    </row>
    <row r="18" spans="6:71" x14ac:dyDescent="0.25">
      <c r="F18" s="28"/>
      <c r="AC18" s="16"/>
      <c r="AJ18" s="16"/>
      <c r="AQ18" s="16"/>
      <c r="AX18" s="16"/>
      <c r="BE18" s="16"/>
      <c r="BL18" s="16"/>
      <c r="BS18" s="16"/>
    </row>
    <row r="19" spans="6:71" x14ac:dyDescent="0.25">
      <c r="F19" s="3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69">
        <f>N17*AB11</f>
        <v>185.6</v>
      </c>
      <c r="S19" s="70"/>
      <c r="T19" s="15"/>
      <c r="U19" s="15"/>
      <c r="V19" s="15"/>
      <c r="W19" s="15"/>
      <c r="X19" s="15"/>
      <c r="Y19" s="15"/>
      <c r="Z19" s="15"/>
      <c r="AA19" s="15"/>
      <c r="AB19" s="15"/>
      <c r="AC19" s="31"/>
      <c r="AJ19" s="16"/>
      <c r="AQ19" s="16"/>
      <c r="AX19" s="16"/>
      <c r="BE19" s="16"/>
      <c r="BL19" s="16"/>
      <c r="BS19" s="16"/>
    </row>
    <row r="20" spans="6:71" x14ac:dyDescent="0.25">
      <c r="F20" s="28"/>
      <c r="AJ20" s="16"/>
      <c r="AQ20" s="16"/>
      <c r="AX20" s="16"/>
      <c r="BE20" s="16"/>
      <c r="BL20" s="16"/>
      <c r="BS20" s="16"/>
    </row>
    <row r="21" spans="6:71" x14ac:dyDescent="0.25">
      <c r="F21" s="30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69">
        <f>R19*AI5</f>
        <v>742.4</v>
      </c>
      <c r="X21" s="70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1"/>
      <c r="AQ21" s="16"/>
      <c r="AX21" s="16"/>
      <c r="BE21" s="16"/>
      <c r="BL21" s="16"/>
      <c r="BS21" s="16"/>
    </row>
    <row r="22" spans="6:71" x14ac:dyDescent="0.25">
      <c r="F22" s="28"/>
      <c r="AQ22" s="16"/>
      <c r="AX22" s="16"/>
      <c r="BE22" s="16"/>
      <c r="BL22" s="16"/>
      <c r="BS22" s="16"/>
    </row>
    <row r="23" spans="6:71" x14ac:dyDescent="0.25">
      <c r="F23" s="30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69">
        <f>W21*AP11</f>
        <v>2969.6</v>
      </c>
      <c r="AC23" s="70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31"/>
      <c r="AX23" s="16"/>
      <c r="BE23" s="16"/>
      <c r="BL23" s="16"/>
      <c r="BS23" s="16"/>
    </row>
    <row r="24" spans="6:71" x14ac:dyDescent="0.25">
      <c r="F24" s="28"/>
      <c r="AX24" s="16"/>
      <c r="BE24" s="16"/>
      <c r="BL24" s="16"/>
      <c r="BS24" s="16"/>
    </row>
    <row r="25" spans="6:71" x14ac:dyDescent="0.25">
      <c r="F25" s="30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69">
        <f>AB23*AW5</f>
        <v>11878.4</v>
      </c>
      <c r="AG25" s="70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31"/>
      <c r="BE25" s="16"/>
      <c r="BL25" s="16"/>
      <c r="BS25" s="16"/>
    </row>
    <row r="26" spans="6:71" x14ac:dyDescent="0.25">
      <c r="F26" s="28"/>
      <c r="BE26" s="16"/>
      <c r="BL26" s="16"/>
      <c r="BS26" s="16"/>
    </row>
    <row r="27" spans="6:71" x14ac:dyDescent="0.25"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69">
        <f>AF25*BD11</f>
        <v>47513.599999999999</v>
      </c>
      <c r="AL27" s="70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31"/>
      <c r="BL27" s="16"/>
      <c r="BS27" s="16"/>
    </row>
    <row r="28" spans="6:71" x14ac:dyDescent="0.25">
      <c r="F28" s="28"/>
      <c r="BL28" s="16"/>
      <c r="BS28" s="16"/>
    </row>
    <row r="29" spans="6:71" x14ac:dyDescent="0.25">
      <c r="F29" s="30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69">
        <f>AK27*BK5</f>
        <v>190054.39999999999</v>
      </c>
      <c r="AQ29" s="70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31"/>
      <c r="BS29" s="16"/>
    </row>
    <row r="30" spans="6:71" x14ac:dyDescent="0.25">
      <c r="F30" s="28"/>
      <c r="BS30" s="16"/>
    </row>
    <row r="31" spans="6:71" x14ac:dyDescent="0.25">
      <c r="F31" s="30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69">
        <f>AP29*BR11</f>
        <v>760217.59999999998</v>
      </c>
      <c r="AW31" s="70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31"/>
    </row>
  </sheetData>
  <mergeCells count="49">
    <mergeCell ref="Q10:R10"/>
    <mergeCell ref="Q11:Q12"/>
    <mergeCell ref="Q4:R4"/>
    <mergeCell ref="Q5:Q6"/>
    <mergeCell ref="C5:C6"/>
    <mergeCell ref="C4:D4"/>
    <mergeCell ref="J4:K4"/>
    <mergeCell ref="J5:J6"/>
    <mergeCell ref="J10:K10"/>
    <mergeCell ref="J11:J12"/>
    <mergeCell ref="X4:Y4"/>
    <mergeCell ref="X5:X6"/>
    <mergeCell ref="X10:Y10"/>
    <mergeCell ref="X11:X12"/>
    <mergeCell ref="AE10:AF10"/>
    <mergeCell ref="AE11:AE12"/>
    <mergeCell ref="AE4:AF4"/>
    <mergeCell ref="AE5:AE6"/>
    <mergeCell ref="AL4:AM4"/>
    <mergeCell ref="AL5:AL6"/>
    <mergeCell ref="AL10:AM10"/>
    <mergeCell ref="AL11:AL12"/>
    <mergeCell ref="AS10:AT10"/>
    <mergeCell ref="AS11:AS12"/>
    <mergeCell ref="AS4:AT4"/>
    <mergeCell ref="AS5:AS6"/>
    <mergeCell ref="AZ4:BA4"/>
    <mergeCell ref="AZ5:AZ6"/>
    <mergeCell ref="AZ10:BA10"/>
    <mergeCell ref="AZ11:AZ12"/>
    <mergeCell ref="BG10:BH10"/>
    <mergeCell ref="BG11:BG12"/>
    <mergeCell ref="BG4:BH4"/>
    <mergeCell ref="BG5:BG6"/>
    <mergeCell ref="BN10:BO10"/>
    <mergeCell ref="BN11:BN12"/>
    <mergeCell ref="BN4:BO4"/>
    <mergeCell ref="BN5:BN6"/>
    <mergeCell ref="BU10:BV10"/>
    <mergeCell ref="BU11:BU12"/>
    <mergeCell ref="AK27:AL27"/>
    <mergeCell ref="AP29:AQ29"/>
    <mergeCell ref="AV31:AW31"/>
    <mergeCell ref="J15:K15"/>
    <mergeCell ref="N17:O17"/>
    <mergeCell ref="R19:S19"/>
    <mergeCell ref="W21:X21"/>
    <mergeCell ref="AB23:AC23"/>
    <mergeCell ref="AF25:AG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BW31"/>
  <sheetViews>
    <sheetView zoomScale="130" zoomScaleNormal="130" workbookViewId="0">
      <selection activeCell="K7" sqref="K7"/>
    </sheetView>
  </sheetViews>
  <sheetFormatPr baseColWidth="10" defaultRowHeight="15" x14ac:dyDescent="0.25"/>
  <cols>
    <col min="1" max="1" width="11.42578125" style="13"/>
    <col min="2" max="2" width="1.7109375" style="13" customWidth="1"/>
    <col min="3" max="4" width="6.7109375" style="13" customWidth="1"/>
    <col min="5" max="6" width="1.7109375" style="13" customWidth="1"/>
    <col min="7" max="7" width="8.7109375" style="13" customWidth="1"/>
    <col min="8" max="9" width="1.7109375" style="13" customWidth="1"/>
    <col min="10" max="11" width="6.7109375" style="13" customWidth="1"/>
    <col min="12" max="13" width="1.7109375" style="13" customWidth="1"/>
    <col min="14" max="14" width="8.7109375" style="13" customWidth="1"/>
    <col min="15" max="16" width="1.7109375" style="13" customWidth="1"/>
    <col min="17" max="18" width="6.7109375" style="13" customWidth="1"/>
    <col min="19" max="20" width="1.7109375" style="13" customWidth="1"/>
    <col min="21" max="21" width="8.7109375" style="13" customWidth="1"/>
    <col min="22" max="23" width="1.7109375" style="13" customWidth="1"/>
    <col min="24" max="25" width="6.7109375" style="13" customWidth="1"/>
    <col min="26" max="27" width="1.7109375" style="13" customWidth="1"/>
    <col min="28" max="28" width="8.7109375" style="13" customWidth="1"/>
    <col min="29" max="30" width="1.7109375" style="13" customWidth="1"/>
    <col min="31" max="32" width="6.7109375" style="13" customWidth="1"/>
    <col min="33" max="34" width="1.7109375" style="13" customWidth="1"/>
    <col min="35" max="35" width="8.7109375" style="13" customWidth="1"/>
    <col min="36" max="37" width="1.7109375" style="13" customWidth="1"/>
    <col min="38" max="39" width="6.7109375" style="13" customWidth="1"/>
    <col min="40" max="41" width="1.7109375" style="13" customWidth="1"/>
    <col min="42" max="42" width="8.7109375" style="13" customWidth="1"/>
    <col min="43" max="44" width="1.7109375" style="13" customWidth="1"/>
    <col min="45" max="46" width="6.7109375" style="13" customWidth="1"/>
    <col min="47" max="48" width="1.7109375" style="13" customWidth="1"/>
    <col min="49" max="49" width="8.7109375" style="13" customWidth="1"/>
    <col min="50" max="51" width="1.7109375" style="13" customWidth="1"/>
    <col min="52" max="53" width="6.7109375" style="13" customWidth="1"/>
    <col min="54" max="55" width="1.7109375" style="13" customWidth="1"/>
    <col min="56" max="56" width="8.7109375" style="13" customWidth="1"/>
    <col min="57" max="58" width="1.7109375" style="13" customWidth="1"/>
    <col min="59" max="60" width="6.7109375" style="13" customWidth="1"/>
    <col min="61" max="62" width="1.7109375" style="13" customWidth="1"/>
    <col min="63" max="63" width="8.7109375" style="13" customWidth="1"/>
    <col min="64" max="65" width="1.7109375" style="13" customWidth="1"/>
    <col min="66" max="67" width="6.7109375" style="13" customWidth="1"/>
    <col min="68" max="69" width="1.7109375" style="13" customWidth="1"/>
    <col min="70" max="70" width="8.7109375" style="13" customWidth="1"/>
    <col min="71" max="72" width="1.7109375" style="13" customWidth="1"/>
    <col min="73" max="74" width="6.7109375" style="13" customWidth="1"/>
    <col min="75" max="75" width="1.7109375" style="13" customWidth="1"/>
    <col min="76" max="16384" width="11.42578125" style="13"/>
  </cols>
  <sheetData>
    <row r="1" spans="2:75" x14ac:dyDescent="0.25">
      <c r="D1" s="41"/>
      <c r="E1" s="41"/>
      <c r="F1" s="41"/>
      <c r="G1" s="41"/>
      <c r="H1" s="41"/>
      <c r="I1" s="41"/>
      <c r="J1" s="41"/>
      <c r="Q1" s="14"/>
      <c r="R1" s="41"/>
      <c r="S1" s="41"/>
      <c r="T1" s="41"/>
      <c r="U1" s="41"/>
      <c r="V1" s="41"/>
      <c r="W1" s="41"/>
      <c r="X1" s="41"/>
      <c r="Y1" s="14"/>
      <c r="AE1" s="14"/>
      <c r="AF1" s="41"/>
      <c r="AG1" s="41"/>
      <c r="AH1" s="41"/>
      <c r="AI1" s="41"/>
      <c r="AJ1" s="41"/>
      <c r="AK1" s="41"/>
      <c r="AL1" s="41"/>
      <c r="AM1" s="14"/>
      <c r="AN1" s="14"/>
      <c r="AO1" s="14"/>
      <c r="AP1" s="14"/>
      <c r="AQ1" s="14"/>
      <c r="AR1" s="14"/>
      <c r="AS1" s="14"/>
      <c r="AT1" s="41"/>
      <c r="AU1" s="41"/>
      <c r="AV1" s="41"/>
      <c r="AW1" s="41"/>
      <c r="AX1" s="41"/>
      <c r="AY1" s="41"/>
      <c r="AZ1" s="41"/>
      <c r="BA1" s="14"/>
      <c r="BH1" s="41"/>
      <c r="BI1" s="41"/>
      <c r="BJ1" s="41"/>
      <c r="BK1" s="41"/>
      <c r="BL1" s="41"/>
      <c r="BM1" s="41"/>
      <c r="BN1" s="41"/>
    </row>
    <row r="2" spans="2:75" x14ac:dyDescent="0.25">
      <c r="G2" s="42" t="s">
        <v>53</v>
      </c>
      <c r="U2" s="42" t="s">
        <v>55</v>
      </c>
      <c r="AI2" s="42" t="s">
        <v>57</v>
      </c>
      <c r="AW2" s="42" t="s">
        <v>59</v>
      </c>
      <c r="BK2" s="42" t="s">
        <v>61</v>
      </c>
    </row>
    <row r="3" spans="2:75" ht="6.95" customHeight="1" x14ac:dyDescent="0.25">
      <c r="B3" s="33"/>
      <c r="C3" s="34"/>
      <c r="D3" s="34"/>
      <c r="E3" s="35"/>
      <c r="F3" s="14"/>
      <c r="G3" s="14"/>
      <c r="I3" s="18"/>
      <c r="J3" s="19"/>
      <c r="K3" s="19"/>
      <c r="L3" s="20"/>
      <c r="P3" s="33"/>
      <c r="Q3" s="34"/>
      <c r="R3" s="34"/>
      <c r="S3" s="35"/>
      <c r="W3" s="18"/>
      <c r="X3" s="19"/>
      <c r="Y3" s="19"/>
      <c r="Z3" s="20"/>
      <c r="AD3" s="33"/>
      <c r="AE3" s="34"/>
      <c r="AF3" s="34"/>
      <c r="AG3" s="35"/>
      <c r="AK3" s="18"/>
      <c r="AL3" s="19"/>
      <c r="AM3" s="19"/>
      <c r="AN3" s="20"/>
      <c r="AR3" s="33"/>
      <c r="AS3" s="34"/>
      <c r="AT3" s="34"/>
      <c r="AU3" s="35"/>
      <c r="AY3" s="18"/>
      <c r="AZ3" s="19"/>
      <c r="BA3" s="19"/>
      <c r="BB3" s="20"/>
      <c r="BF3" s="33"/>
      <c r="BG3" s="34"/>
      <c r="BH3" s="34"/>
      <c r="BI3" s="35"/>
      <c r="BM3" s="18"/>
      <c r="BN3" s="19"/>
      <c r="BO3" s="19"/>
      <c r="BP3" s="20"/>
    </row>
    <row r="4" spans="2:75" x14ac:dyDescent="0.25">
      <c r="B4" s="36"/>
      <c r="C4" s="71" t="s">
        <v>51</v>
      </c>
      <c r="D4" s="71"/>
      <c r="E4" s="37"/>
      <c r="F4" s="14"/>
      <c r="G4" s="14"/>
      <c r="I4" s="21"/>
      <c r="J4" s="73" t="s">
        <v>52</v>
      </c>
      <c r="K4" s="73"/>
      <c r="L4" s="22"/>
      <c r="P4" s="36"/>
      <c r="Q4" s="71" t="s">
        <v>51</v>
      </c>
      <c r="R4" s="71"/>
      <c r="S4" s="37"/>
      <c r="W4" s="21"/>
      <c r="X4" s="73" t="s">
        <v>52</v>
      </c>
      <c r="Y4" s="73"/>
      <c r="Z4" s="22"/>
      <c r="AD4" s="36"/>
      <c r="AE4" s="71" t="s">
        <v>51</v>
      </c>
      <c r="AF4" s="71"/>
      <c r="AG4" s="37"/>
      <c r="AK4" s="21"/>
      <c r="AL4" s="73" t="s">
        <v>52</v>
      </c>
      <c r="AM4" s="73"/>
      <c r="AN4" s="22"/>
      <c r="AR4" s="36"/>
      <c r="AS4" s="71" t="s">
        <v>51</v>
      </c>
      <c r="AT4" s="71"/>
      <c r="AU4" s="37"/>
      <c r="AY4" s="21"/>
      <c r="AZ4" s="73" t="s">
        <v>52</v>
      </c>
      <c r="BA4" s="73"/>
      <c r="BB4" s="22"/>
      <c r="BF4" s="36"/>
      <c r="BG4" s="71" t="s">
        <v>51</v>
      </c>
      <c r="BH4" s="71"/>
      <c r="BI4" s="37"/>
      <c r="BM4" s="21"/>
      <c r="BN4" s="73" t="s">
        <v>52</v>
      </c>
      <c r="BO4" s="73"/>
      <c r="BP4" s="22"/>
    </row>
    <row r="5" spans="2:75" x14ac:dyDescent="0.25">
      <c r="B5" s="36"/>
      <c r="C5" s="72" t="s">
        <v>17</v>
      </c>
      <c r="D5" s="26">
        <v>15</v>
      </c>
      <c r="E5" s="37"/>
      <c r="F5" s="28"/>
      <c r="G5" s="51">
        <f>D6/K6</f>
        <v>12</v>
      </c>
      <c r="H5" s="29"/>
      <c r="I5" s="21"/>
      <c r="J5" s="74" t="s">
        <v>18</v>
      </c>
      <c r="K5" s="47">
        <f>D5*G5</f>
        <v>180</v>
      </c>
      <c r="L5" s="22"/>
      <c r="P5" s="36"/>
      <c r="Q5" s="72" t="s">
        <v>20</v>
      </c>
      <c r="R5" s="26">
        <v>50</v>
      </c>
      <c r="S5" s="37"/>
      <c r="T5" s="28"/>
      <c r="U5" s="27">
        <f>R6/Y6</f>
        <v>4.405286343612335E-2</v>
      </c>
      <c r="V5" s="29"/>
      <c r="W5" s="21"/>
      <c r="X5" s="74" t="s">
        <v>22</v>
      </c>
      <c r="Y5" s="47">
        <f>R5*U5</f>
        <v>2.2026431718061676</v>
      </c>
      <c r="Z5" s="22"/>
      <c r="AD5" s="36"/>
      <c r="AE5" s="72" t="s">
        <v>26</v>
      </c>
      <c r="AF5" s="26">
        <v>50</v>
      </c>
      <c r="AG5" s="37"/>
      <c r="AH5" s="28"/>
      <c r="AI5" s="27">
        <f>AF6/AM6</f>
        <v>0.114</v>
      </c>
      <c r="AJ5" s="29"/>
      <c r="AK5" s="21"/>
      <c r="AL5" s="74" t="s">
        <v>25</v>
      </c>
      <c r="AM5" s="47">
        <f>AF5*AI5</f>
        <v>5.7</v>
      </c>
      <c r="AN5" s="22"/>
      <c r="AR5" s="36"/>
      <c r="AS5" s="72" t="s">
        <v>32</v>
      </c>
      <c r="AT5" s="26">
        <v>50</v>
      </c>
      <c r="AU5" s="37"/>
      <c r="AV5" s="28"/>
      <c r="AW5" s="27">
        <f>AT6/BA6</f>
        <v>0.33333333333333331</v>
      </c>
      <c r="AX5" s="29"/>
      <c r="AY5" s="21"/>
      <c r="AZ5" s="74" t="s">
        <v>29</v>
      </c>
      <c r="BA5" s="47">
        <f>AT5*AW5</f>
        <v>16.666666666666664</v>
      </c>
      <c r="BB5" s="22"/>
      <c r="BF5" s="36"/>
      <c r="BG5" s="72" t="s">
        <v>34</v>
      </c>
      <c r="BH5" s="26">
        <v>50</v>
      </c>
      <c r="BI5" s="37"/>
      <c r="BJ5" s="28"/>
      <c r="BK5" s="27">
        <f>BH6/BO6</f>
        <v>1.5</v>
      </c>
      <c r="BL5" s="29"/>
      <c r="BM5" s="21"/>
      <c r="BN5" s="74" t="s">
        <v>31</v>
      </c>
      <c r="BO5" s="47">
        <f>BH5*BK5</f>
        <v>75</v>
      </c>
      <c r="BP5" s="22"/>
    </row>
    <row r="6" spans="2:75" x14ac:dyDescent="0.25">
      <c r="B6" s="36"/>
      <c r="C6" s="72"/>
      <c r="D6" s="53">
        <v>12</v>
      </c>
      <c r="E6" s="37"/>
      <c r="F6" s="14"/>
      <c r="G6" s="14"/>
      <c r="I6" s="21"/>
      <c r="J6" s="74"/>
      <c r="K6" s="53">
        <v>1</v>
      </c>
      <c r="L6" s="22"/>
      <c r="P6" s="36"/>
      <c r="Q6" s="72"/>
      <c r="R6" s="54">
        <f>R12</f>
        <v>1</v>
      </c>
      <c r="S6" s="37"/>
      <c r="W6" s="21"/>
      <c r="X6" s="74"/>
      <c r="Y6" s="53">
        <v>22.7</v>
      </c>
      <c r="Z6" s="22"/>
      <c r="AD6" s="36"/>
      <c r="AE6" s="72"/>
      <c r="AF6" s="54">
        <f>AF12</f>
        <v>5.7</v>
      </c>
      <c r="AG6" s="37"/>
      <c r="AK6" s="21"/>
      <c r="AL6" s="74"/>
      <c r="AM6" s="53">
        <v>50</v>
      </c>
      <c r="AN6" s="22"/>
      <c r="AR6" s="36"/>
      <c r="AS6" s="72"/>
      <c r="AT6" s="54">
        <f>AT12</f>
        <v>30</v>
      </c>
      <c r="AU6" s="37"/>
      <c r="AY6" s="21"/>
      <c r="AZ6" s="74"/>
      <c r="BA6" s="53">
        <v>90</v>
      </c>
      <c r="BB6" s="22"/>
      <c r="BF6" s="36"/>
      <c r="BG6" s="72"/>
      <c r="BH6" s="54">
        <f>BH12</f>
        <v>60</v>
      </c>
      <c r="BI6" s="37"/>
      <c r="BM6" s="21"/>
      <c r="BN6" s="74"/>
      <c r="BO6" s="53">
        <v>40</v>
      </c>
      <c r="BP6" s="22"/>
    </row>
    <row r="7" spans="2:75" ht="6.95" customHeight="1" x14ac:dyDescent="0.25">
      <c r="B7" s="38"/>
      <c r="C7" s="39"/>
      <c r="D7" s="39"/>
      <c r="E7" s="40"/>
      <c r="F7" s="14"/>
      <c r="G7" s="14"/>
      <c r="I7" s="23"/>
      <c r="J7" s="24"/>
      <c r="K7" s="24"/>
      <c r="L7" s="25"/>
      <c r="P7" s="38"/>
      <c r="Q7" s="39"/>
      <c r="R7" s="39"/>
      <c r="S7" s="40"/>
      <c r="W7" s="23"/>
      <c r="X7" s="24"/>
      <c r="Y7" s="24"/>
      <c r="Z7" s="25"/>
      <c r="AD7" s="38"/>
      <c r="AE7" s="39"/>
      <c r="AF7" s="39"/>
      <c r="AG7" s="40"/>
      <c r="AK7" s="23"/>
      <c r="AL7" s="24"/>
      <c r="AM7" s="24"/>
      <c r="AN7" s="25"/>
      <c r="AR7" s="38"/>
      <c r="AS7" s="39"/>
      <c r="AT7" s="39"/>
      <c r="AU7" s="40"/>
      <c r="AY7" s="23"/>
      <c r="AZ7" s="24"/>
      <c r="BA7" s="24"/>
      <c r="BB7" s="25"/>
      <c r="BF7" s="38"/>
      <c r="BG7" s="39"/>
      <c r="BH7" s="39"/>
      <c r="BI7" s="40"/>
      <c r="BM7" s="23"/>
      <c r="BN7" s="24"/>
      <c r="BO7" s="24"/>
      <c r="BP7" s="25"/>
    </row>
    <row r="8" spans="2:75" x14ac:dyDescent="0.25">
      <c r="E8" s="29"/>
      <c r="J8" s="32"/>
      <c r="Q8" s="32"/>
      <c r="X8" s="32"/>
      <c r="AE8" s="32"/>
      <c r="AL8" s="32"/>
      <c r="AS8" s="32"/>
      <c r="AZ8" s="32"/>
      <c r="BG8" s="32"/>
      <c r="BN8" s="32"/>
    </row>
    <row r="9" spans="2:75" ht="6.95" customHeight="1" x14ac:dyDescent="0.25">
      <c r="E9" s="16"/>
      <c r="I9" s="33"/>
      <c r="J9" s="34"/>
      <c r="K9" s="34"/>
      <c r="L9" s="35"/>
      <c r="P9" s="18"/>
      <c r="Q9" s="19"/>
      <c r="R9" s="19"/>
      <c r="S9" s="20"/>
      <c r="W9" s="33"/>
      <c r="X9" s="34"/>
      <c r="Y9" s="34"/>
      <c r="Z9" s="35"/>
      <c r="AD9" s="18"/>
      <c r="AE9" s="19"/>
      <c r="AF9" s="19"/>
      <c r="AG9" s="20"/>
      <c r="AK9" s="33"/>
      <c r="AL9" s="34"/>
      <c r="AM9" s="34"/>
      <c r="AN9" s="35"/>
      <c r="AR9" s="18"/>
      <c r="AS9" s="19"/>
      <c r="AT9" s="19"/>
      <c r="AU9" s="20"/>
      <c r="AY9" s="33"/>
      <c r="AZ9" s="34"/>
      <c r="BA9" s="34"/>
      <c r="BB9" s="35"/>
      <c r="BF9" s="18"/>
      <c r="BG9" s="19"/>
      <c r="BH9" s="19"/>
      <c r="BI9" s="20"/>
      <c r="BM9" s="33"/>
      <c r="BN9" s="34"/>
      <c r="BO9" s="34"/>
      <c r="BP9" s="35"/>
      <c r="BT9" s="18"/>
      <c r="BU9" s="19"/>
      <c r="BV9" s="19"/>
      <c r="BW9" s="20"/>
    </row>
    <row r="10" spans="2:75" x14ac:dyDescent="0.25">
      <c r="E10" s="16"/>
      <c r="I10" s="36"/>
      <c r="J10" s="71" t="s">
        <v>51</v>
      </c>
      <c r="K10" s="71"/>
      <c r="L10" s="37"/>
      <c r="P10" s="21"/>
      <c r="Q10" s="73" t="s">
        <v>52</v>
      </c>
      <c r="R10" s="73"/>
      <c r="S10" s="22"/>
      <c r="W10" s="36"/>
      <c r="X10" s="71" t="s">
        <v>51</v>
      </c>
      <c r="Y10" s="71"/>
      <c r="Z10" s="37"/>
      <c r="AD10" s="21"/>
      <c r="AE10" s="73" t="s">
        <v>52</v>
      </c>
      <c r="AF10" s="73"/>
      <c r="AG10" s="22"/>
      <c r="AK10" s="36"/>
      <c r="AL10" s="71" t="s">
        <v>51</v>
      </c>
      <c r="AM10" s="71"/>
      <c r="AN10" s="37"/>
      <c r="AR10" s="21"/>
      <c r="AS10" s="73" t="s">
        <v>52</v>
      </c>
      <c r="AT10" s="73"/>
      <c r="AU10" s="22"/>
      <c r="AY10" s="36"/>
      <c r="AZ10" s="71" t="s">
        <v>51</v>
      </c>
      <c r="BA10" s="71"/>
      <c r="BB10" s="37"/>
      <c r="BF10" s="21"/>
      <c r="BG10" s="73" t="s">
        <v>52</v>
      </c>
      <c r="BH10" s="73"/>
      <c r="BI10" s="22"/>
      <c r="BM10" s="36"/>
      <c r="BN10" s="71" t="s">
        <v>51</v>
      </c>
      <c r="BO10" s="71"/>
      <c r="BP10" s="37"/>
      <c r="BT10" s="21"/>
      <c r="BU10" s="73" t="s">
        <v>52</v>
      </c>
      <c r="BV10" s="73"/>
      <c r="BW10" s="22"/>
    </row>
    <row r="11" spans="2:75" x14ac:dyDescent="0.25">
      <c r="E11" s="16"/>
      <c r="I11" s="36"/>
      <c r="J11" s="72" t="s">
        <v>19</v>
      </c>
      <c r="K11" s="26">
        <v>18</v>
      </c>
      <c r="L11" s="37"/>
      <c r="M11" s="28"/>
      <c r="N11" s="27">
        <f>K12/R12</f>
        <v>1</v>
      </c>
      <c r="O11" s="29"/>
      <c r="P11" s="21"/>
      <c r="Q11" s="74" t="s">
        <v>21</v>
      </c>
      <c r="R11" s="47">
        <f>K11*N11</f>
        <v>18</v>
      </c>
      <c r="S11" s="22"/>
      <c r="W11" s="36"/>
      <c r="X11" s="72" t="s">
        <v>23</v>
      </c>
      <c r="Y11" s="26">
        <v>50</v>
      </c>
      <c r="Z11" s="37"/>
      <c r="AA11" s="28"/>
      <c r="AB11" s="27">
        <f>Y12/AF12</f>
        <v>3.9824561403508771</v>
      </c>
      <c r="AC11" s="29"/>
      <c r="AD11" s="21"/>
      <c r="AE11" s="74" t="s">
        <v>24</v>
      </c>
      <c r="AF11" s="47">
        <f>Y11*AB11</f>
        <v>199.12280701754386</v>
      </c>
      <c r="AG11" s="22"/>
      <c r="AK11" s="36"/>
      <c r="AL11" s="72" t="s">
        <v>27</v>
      </c>
      <c r="AM11" s="26">
        <v>50</v>
      </c>
      <c r="AN11" s="37"/>
      <c r="AO11" s="28"/>
      <c r="AP11" s="27">
        <f>AM12/AT12</f>
        <v>1.6666666666666667</v>
      </c>
      <c r="AQ11" s="29"/>
      <c r="AR11" s="21"/>
      <c r="AS11" s="74" t="s">
        <v>28</v>
      </c>
      <c r="AT11" s="47">
        <f>AM11*AP11</f>
        <v>83.333333333333343</v>
      </c>
      <c r="AU11" s="22"/>
      <c r="AY11" s="36"/>
      <c r="AZ11" s="72" t="s">
        <v>33</v>
      </c>
      <c r="BA11" s="26">
        <v>50</v>
      </c>
      <c r="BB11" s="37"/>
      <c r="BC11" s="28"/>
      <c r="BD11" s="27">
        <f>BA12/BH12</f>
        <v>1.5</v>
      </c>
      <c r="BE11" s="29"/>
      <c r="BF11" s="21"/>
      <c r="BG11" s="74" t="s">
        <v>30</v>
      </c>
      <c r="BH11" s="47">
        <f>BA11*BD11</f>
        <v>75</v>
      </c>
      <c r="BI11" s="22"/>
      <c r="BM11" s="36"/>
      <c r="BN11" s="72" t="s">
        <v>35</v>
      </c>
      <c r="BO11" s="26">
        <v>50</v>
      </c>
      <c r="BP11" s="37"/>
      <c r="BQ11" s="28"/>
      <c r="BR11" s="27">
        <f>BO12/BV12</f>
        <v>4</v>
      </c>
      <c r="BS11" s="29"/>
      <c r="BT11" s="21"/>
      <c r="BU11" s="74" t="s">
        <v>36</v>
      </c>
      <c r="BV11" s="47">
        <f>BO11*BR11</f>
        <v>200</v>
      </c>
      <c r="BW11" s="22"/>
    </row>
    <row r="12" spans="2:75" x14ac:dyDescent="0.25">
      <c r="E12" s="16"/>
      <c r="I12" s="36"/>
      <c r="J12" s="72"/>
      <c r="K12" s="54">
        <f>K6</f>
        <v>1</v>
      </c>
      <c r="L12" s="37"/>
      <c r="P12" s="21"/>
      <c r="Q12" s="74"/>
      <c r="R12" s="53">
        <v>1</v>
      </c>
      <c r="S12" s="22"/>
      <c r="W12" s="36"/>
      <c r="X12" s="72"/>
      <c r="Y12" s="54">
        <f>Y6</f>
        <v>22.7</v>
      </c>
      <c r="Z12" s="37"/>
      <c r="AD12" s="21"/>
      <c r="AE12" s="74"/>
      <c r="AF12" s="53">
        <v>5.7</v>
      </c>
      <c r="AG12" s="22"/>
      <c r="AK12" s="36"/>
      <c r="AL12" s="72"/>
      <c r="AM12" s="54">
        <f>AM6</f>
        <v>50</v>
      </c>
      <c r="AN12" s="37"/>
      <c r="AR12" s="21"/>
      <c r="AS12" s="74"/>
      <c r="AT12" s="53">
        <v>30</v>
      </c>
      <c r="AU12" s="22"/>
      <c r="AY12" s="36"/>
      <c r="AZ12" s="72"/>
      <c r="BA12" s="54">
        <f>BA6</f>
        <v>90</v>
      </c>
      <c r="BB12" s="37"/>
      <c r="BF12" s="21"/>
      <c r="BG12" s="74"/>
      <c r="BH12" s="53">
        <v>60</v>
      </c>
      <c r="BI12" s="22"/>
      <c r="BM12" s="36"/>
      <c r="BN12" s="72"/>
      <c r="BO12" s="54">
        <f>BO6</f>
        <v>40</v>
      </c>
      <c r="BP12" s="37"/>
      <c r="BT12" s="21"/>
      <c r="BU12" s="74"/>
      <c r="BV12" s="45">
        <v>10</v>
      </c>
      <c r="BW12" s="22"/>
    </row>
    <row r="13" spans="2:75" ht="6.95" customHeight="1" x14ac:dyDescent="0.25">
      <c r="E13" s="16"/>
      <c r="I13" s="38"/>
      <c r="J13" s="39"/>
      <c r="K13" s="39"/>
      <c r="L13" s="40"/>
      <c r="P13" s="23"/>
      <c r="Q13" s="24"/>
      <c r="R13" s="24"/>
      <c r="S13" s="25"/>
      <c r="W13" s="38"/>
      <c r="X13" s="39"/>
      <c r="Y13" s="39"/>
      <c r="Z13" s="40"/>
      <c r="AD13" s="23"/>
      <c r="AE13" s="24"/>
      <c r="AF13" s="24"/>
      <c r="AG13" s="25"/>
      <c r="AK13" s="38"/>
      <c r="AL13" s="39"/>
      <c r="AM13" s="39"/>
      <c r="AN13" s="40"/>
      <c r="AR13" s="23"/>
      <c r="AS13" s="24"/>
      <c r="AT13" s="24"/>
      <c r="AU13" s="25"/>
      <c r="AY13" s="38"/>
      <c r="AZ13" s="39"/>
      <c r="BA13" s="39"/>
      <c r="BB13" s="40"/>
      <c r="BF13" s="23"/>
      <c r="BG13" s="24"/>
      <c r="BH13" s="24"/>
      <c r="BI13" s="25"/>
      <c r="BM13" s="38"/>
      <c r="BN13" s="39"/>
      <c r="BO13" s="39"/>
      <c r="BP13" s="40"/>
      <c r="BT13" s="23"/>
      <c r="BU13" s="24"/>
      <c r="BV13" s="24"/>
      <c r="BW13" s="25"/>
    </row>
    <row r="14" spans="2:75" x14ac:dyDescent="0.25">
      <c r="E14" s="16"/>
      <c r="N14" s="42" t="s">
        <v>54</v>
      </c>
      <c r="O14" s="16"/>
      <c r="V14" s="16"/>
      <c r="AB14" s="42" t="s">
        <v>56</v>
      </c>
      <c r="AC14" s="16"/>
      <c r="AJ14" s="16"/>
      <c r="AP14" s="42" t="s">
        <v>58</v>
      </c>
      <c r="AQ14" s="16"/>
      <c r="AX14" s="16"/>
      <c r="BD14" s="42" t="s">
        <v>60</v>
      </c>
      <c r="BE14" s="16"/>
      <c r="BL14" s="16"/>
      <c r="BR14" s="42" t="s">
        <v>62</v>
      </c>
      <c r="BS14" s="16"/>
    </row>
    <row r="15" spans="2:75" x14ac:dyDescent="0.25">
      <c r="C15" s="48"/>
      <c r="E15" s="16"/>
      <c r="F15" s="30"/>
      <c r="G15" s="15"/>
      <c r="H15" s="15"/>
      <c r="I15" s="15"/>
      <c r="J15" s="69">
        <f>G5*N11</f>
        <v>12</v>
      </c>
      <c r="K15" s="70"/>
      <c r="L15" s="15"/>
      <c r="M15" s="15"/>
      <c r="N15" s="15"/>
      <c r="O15" s="31"/>
      <c r="V15" s="16"/>
      <c r="AC15" s="16"/>
      <c r="AJ15" s="16"/>
      <c r="AQ15" s="16"/>
      <c r="AX15" s="16"/>
      <c r="BE15" s="16"/>
      <c r="BL15" s="16"/>
      <c r="BS15" s="16"/>
    </row>
    <row r="16" spans="2:75" x14ac:dyDescent="0.25">
      <c r="F16" s="28"/>
      <c r="V16" s="16"/>
      <c r="AC16" s="16"/>
      <c r="AJ16" s="16"/>
      <c r="AQ16" s="16"/>
      <c r="AX16" s="16"/>
      <c r="BE16" s="16"/>
      <c r="BL16" s="16"/>
      <c r="BS16" s="16"/>
    </row>
    <row r="17" spans="3:71" x14ac:dyDescent="0.25">
      <c r="F17" s="30"/>
      <c r="G17" s="15"/>
      <c r="H17" s="15"/>
      <c r="I17" s="15"/>
      <c r="J17" s="15"/>
      <c r="K17" s="15"/>
      <c r="L17" s="15"/>
      <c r="M17" s="15"/>
      <c r="N17" s="69">
        <f>J15*U5</f>
        <v>0.52863436123348018</v>
      </c>
      <c r="O17" s="70"/>
      <c r="P17" s="15"/>
      <c r="Q17" s="15"/>
      <c r="R17" s="15"/>
      <c r="S17" s="15"/>
      <c r="T17" s="15"/>
      <c r="U17" s="15"/>
      <c r="V17" s="31"/>
      <c r="AC17" s="16"/>
      <c r="AJ17" s="16"/>
      <c r="AQ17" s="16"/>
      <c r="AX17" s="16"/>
      <c r="BE17" s="16"/>
      <c r="BL17" s="16"/>
      <c r="BS17" s="16"/>
    </row>
    <row r="18" spans="3:71" x14ac:dyDescent="0.25">
      <c r="F18" s="28"/>
      <c r="AC18" s="16"/>
      <c r="AJ18" s="16"/>
      <c r="AQ18" s="16"/>
      <c r="AX18" s="16"/>
      <c r="BE18" s="16"/>
      <c r="BL18" s="16"/>
      <c r="BS18" s="16"/>
    </row>
    <row r="19" spans="3:71" x14ac:dyDescent="0.25">
      <c r="C19" s="43"/>
      <c r="F19" s="3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69">
        <f>N17*AB11</f>
        <v>2.1052631578947367</v>
      </c>
      <c r="S19" s="70"/>
      <c r="T19" s="15"/>
      <c r="U19" s="15"/>
      <c r="V19" s="15"/>
      <c r="W19" s="15"/>
      <c r="X19" s="15"/>
      <c r="Y19" s="15"/>
      <c r="Z19" s="15"/>
      <c r="AA19" s="15"/>
      <c r="AB19" s="15"/>
      <c r="AC19" s="31"/>
      <c r="AJ19" s="16"/>
      <c r="AQ19" s="16"/>
      <c r="AX19" s="16"/>
      <c r="BE19" s="16"/>
      <c r="BL19" s="16"/>
      <c r="BS19" s="16"/>
    </row>
    <row r="20" spans="3:71" x14ac:dyDescent="0.25">
      <c r="F20" s="28"/>
      <c r="AJ20" s="16"/>
      <c r="AQ20" s="16"/>
      <c r="AX20" s="16"/>
      <c r="BE20" s="16"/>
      <c r="BL20" s="16"/>
      <c r="BS20" s="16"/>
    </row>
    <row r="21" spans="3:71" x14ac:dyDescent="0.25">
      <c r="F21" s="30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69">
        <f>R19*AI5</f>
        <v>0.24</v>
      </c>
      <c r="X21" s="70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1"/>
      <c r="AQ21" s="16"/>
      <c r="AX21" s="16"/>
      <c r="BE21" s="16"/>
      <c r="BL21" s="16"/>
      <c r="BS21" s="16"/>
    </row>
    <row r="22" spans="3:71" x14ac:dyDescent="0.25">
      <c r="F22" s="28"/>
      <c r="AQ22" s="16"/>
      <c r="AX22" s="16"/>
      <c r="BE22" s="16"/>
      <c r="BL22" s="16"/>
      <c r="BS22" s="16"/>
    </row>
    <row r="23" spans="3:71" x14ac:dyDescent="0.25">
      <c r="F23" s="30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69">
        <f>W21*AP11</f>
        <v>0.4</v>
      </c>
      <c r="AC23" s="70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31"/>
      <c r="AX23" s="16"/>
      <c r="BE23" s="16"/>
      <c r="BL23" s="16"/>
      <c r="BS23" s="16"/>
    </row>
    <row r="24" spans="3:71" x14ac:dyDescent="0.25">
      <c r="F24" s="28"/>
      <c r="AX24" s="16"/>
      <c r="BE24" s="16"/>
      <c r="BL24" s="16"/>
      <c r="BS24" s="16"/>
    </row>
    <row r="25" spans="3:71" x14ac:dyDescent="0.25">
      <c r="F25" s="30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69">
        <f>AB23*AW5</f>
        <v>0.13333333333333333</v>
      </c>
      <c r="AG25" s="70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31"/>
      <c r="BE25" s="16"/>
      <c r="BL25" s="16"/>
      <c r="BS25" s="16"/>
    </row>
    <row r="26" spans="3:71" x14ac:dyDescent="0.25">
      <c r="F26" s="28"/>
      <c r="BE26" s="16"/>
      <c r="BL26" s="16"/>
      <c r="BS26" s="16"/>
    </row>
    <row r="27" spans="3:71" x14ac:dyDescent="0.25"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69">
        <f>AF25*BD11</f>
        <v>0.2</v>
      </c>
      <c r="AL27" s="70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31"/>
      <c r="BL27" s="16"/>
      <c r="BS27" s="16"/>
    </row>
    <row r="28" spans="3:71" x14ac:dyDescent="0.25">
      <c r="F28" s="28"/>
      <c r="BL28" s="16"/>
      <c r="BS28" s="16"/>
    </row>
    <row r="29" spans="3:71" x14ac:dyDescent="0.25">
      <c r="F29" s="30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69">
        <f>AK27*BK5</f>
        <v>0.30000000000000004</v>
      </c>
      <c r="AQ29" s="70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31"/>
      <c r="BS29" s="16"/>
    </row>
    <row r="30" spans="3:71" x14ac:dyDescent="0.25">
      <c r="F30" s="28"/>
      <c r="BS30" s="16"/>
    </row>
    <row r="31" spans="3:71" x14ac:dyDescent="0.25">
      <c r="F31" s="30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69">
        <f>AP29*BR11</f>
        <v>1.2000000000000002</v>
      </c>
      <c r="AW31" s="70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31"/>
    </row>
  </sheetData>
  <mergeCells count="49">
    <mergeCell ref="AS4:AT4"/>
    <mergeCell ref="AZ4:BA4"/>
    <mergeCell ref="BG4:BH4"/>
    <mergeCell ref="BN4:BO4"/>
    <mergeCell ref="C5:C6"/>
    <mergeCell ref="J5:J6"/>
    <mergeCell ref="Q5:Q6"/>
    <mergeCell ref="X5:X6"/>
    <mergeCell ref="AE5:AE6"/>
    <mergeCell ref="AL5:AL6"/>
    <mergeCell ref="C4:D4"/>
    <mergeCell ref="J4:K4"/>
    <mergeCell ref="Q4:R4"/>
    <mergeCell ref="X4:Y4"/>
    <mergeCell ref="AE4:AF4"/>
    <mergeCell ref="AL4:AM4"/>
    <mergeCell ref="AS5:AS6"/>
    <mergeCell ref="AZ5:AZ6"/>
    <mergeCell ref="BG5:BG6"/>
    <mergeCell ref="BN5:BN6"/>
    <mergeCell ref="J10:K10"/>
    <mergeCell ref="Q10:R10"/>
    <mergeCell ref="X10:Y10"/>
    <mergeCell ref="AE10:AF10"/>
    <mergeCell ref="AL10:AM10"/>
    <mergeCell ref="AS10:AT10"/>
    <mergeCell ref="AZ10:BA10"/>
    <mergeCell ref="BG10:BH10"/>
    <mergeCell ref="BN10:BO10"/>
    <mergeCell ref="BU10:BV10"/>
    <mergeCell ref="Q11:Q12"/>
    <mergeCell ref="X11:X12"/>
    <mergeCell ref="AE11:AE12"/>
    <mergeCell ref="AL11:AL12"/>
    <mergeCell ref="AS11:AS12"/>
    <mergeCell ref="AZ11:AZ12"/>
    <mergeCell ref="BG11:BG12"/>
    <mergeCell ref="BN11:BN12"/>
    <mergeCell ref="BU11:BU12"/>
    <mergeCell ref="J15:K15"/>
    <mergeCell ref="J11:J12"/>
    <mergeCell ref="AV31:AW31"/>
    <mergeCell ref="R19:S19"/>
    <mergeCell ref="W21:X21"/>
    <mergeCell ref="AB23:AC23"/>
    <mergeCell ref="AF25:AG25"/>
    <mergeCell ref="AK27:AL27"/>
    <mergeCell ref="AP29:AQ29"/>
    <mergeCell ref="N17:O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W31"/>
  <sheetViews>
    <sheetView zoomScale="130" zoomScaleNormal="130" workbookViewId="0">
      <selection activeCell="R11" sqref="R11"/>
    </sheetView>
  </sheetViews>
  <sheetFormatPr baseColWidth="10" defaultRowHeight="15" x14ac:dyDescent="0.25"/>
  <cols>
    <col min="1" max="1" width="11.42578125" style="13"/>
    <col min="2" max="2" width="1.7109375" style="13" customWidth="1"/>
    <col min="3" max="4" width="6.7109375" style="13" customWidth="1"/>
    <col min="5" max="6" width="1.7109375" style="13" customWidth="1"/>
    <col min="7" max="7" width="8.7109375" style="13" customWidth="1"/>
    <col min="8" max="9" width="1.7109375" style="13" customWidth="1"/>
    <col min="10" max="11" width="6.7109375" style="13" customWidth="1"/>
    <col min="12" max="13" width="1.7109375" style="13" customWidth="1"/>
    <col min="14" max="14" width="8.7109375" style="13" customWidth="1"/>
    <col min="15" max="16" width="1.7109375" style="13" customWidth="1"/>
    <col min="17" max="18" width="6.7109375" style="13" customWidth="1"/>
    <col min="19" max="20" width="1.7109375" style="13" customWidth="1"/>
    <col min="21" max="21" width="8.7109375" style="13" customWidth="1"/>
    <col min="22" max="23" width="1.7109375" style="13" customWidth="1"/>
    <col min="24" max="25" width="6.7109375" style="13" customWidth="1"/>
    <col min="26" max="27" width="1.7109375" style="13" customWidth="1"/>
    <col min="28" max="28" width="8.7109375" style="13" customWidth="1"/>
    <col min="29" max="30" width="1.7109375" style="13" customWidth="1"/>
    <col min="31" max="32" width="6.7109375" style="13" customWidth="1"/>
    <col min="33" max="34" width="1.7109375" style="13" customWidth="1"/>
    <col min="35" max="35" width="8.7109375" style="13" customWidth="1"/>
    <col min="36" max="37" width="1.7109375" style="13" customWidth="1"/>
    <col min="38" max="39" width="6.7109375" style="13" customWidth="1"/>
    <col min="40" max="41" width="1.7109375" style="13" customWidth="1"/>
    <col min="42" max="42" width="8.7109375" style="13" customWidth="1"/>
    <col min="43" max="44" width="1.7109375" style="13" customWidth="1"/>
    <col min="45" max="46" width="6.7109375" style="13" customWidth="1"/>
    <col min="47" max="48" width="1.7109375" style="13" customWidth="1"/>
    <col min="49" max="49" width="8.7109375" style="13" customWidth="1"/>
    <col min="50" max="51" width="1.7109375" style="13" customWidth="1"/>
    <col min="52" max="53" width="6.7109375" style="13" customWidth="1"/>
    <col min="54" max="55" width="1.7109375" style="13" customWidth="1"/>
    <col min="56" max="56" width="8.7109375" style="13" customWidth="1"/>
    <col min="57" max="58" width="1.7109375" style="13" customWidth="1"/>
    <col min="59" max="60" width="6.7109375" style="13" customWidth="1"/>
    <col min="61" max="62" width="1.7109375" style="13" customWidth="1"/>
    <col min="63" max="63" width="8.7109375" style="13" customWidth="1"/>
    <col min="64" max="65" width="1.7109375" style="13" customWidth="1"/>
    <col min="66" max="67" width="6.7109375" style="13" customWidth="1"/>
    <col min="68" max="69" width="1.7109375" style="13" customWidth="1"/>
    <col min="70" max="70" width="8.7109375" style="13" customWidth="1"/>
    <col min="71" max="72" width="1.7109375" style="13" customWidth="1"/>
    <col min="73" max="74" width="6.7109375" style="13" customWidth="1"/>
    <col min="75" max="75" width="1.7109375" style="13" customWidth="1"/>
    <col min="76" max="16384" width="11.42578125" style="13"/>
  </cols>
  <sheetData>
    <row r="1" spans="2:75" x14ac:dyDescent="0.25">
      <c r="D1" s="41"/>
      <c r="E1" s="41"/>
      <c r="F1" s="41"/>
      <c r="G1" s="41"/>
      <c r="H1" s="41"/>
      <c r="I1" s="41"/>
      <c r="J1" s="41"/>
      <c r="Q1" s="14"/>
      <c r="R1" s="41"/>
      <c r="S1" s="41"/>
      <c r="T1" s="41"/>
      <c r="U1" s="41"/>
      <c r="V1" s="41"/>
      <c r="W1" s="41"/>
      <c r="X1" s="41"/>
      <c r="Y1" s="14"/>
      <c r="AE1" s="14"/>
      <c r="AF1" s="41"/>
      <c r="AG1" s="41"/>
      <c r="AH1" s="41"/>
      <c r="AI1" s="41"/>
      <c r="AJ1" s="41"/>
      <c r="AK1" s="41"/>
      <c r="AL1" s="41"/>
      <c r="AM1" s="14"/>
      <c r="AN1" s="14"/>
      <c r="AO1" s="14"/>
      <c r="AP1" s="14"/>
      <c r="AQ1" s="14"/>
      <c r="AR1" s="14"/>
      <c r="AS1" s="14"/>
      <c r="AT1" s="41"/>
      <c r="AU1" s="41"/>
      <c r="AV1" s="41"/>
      <c r="AW1" s="41"/>
      <c r="AX1" s="41"/>
      <c r="AY1" s="41"/>
      <c r="AZ1" s="41"/>
      <c r="BA1" s="14"/>
      <c r="BH1" s="41"/>
      <c r="BI1" s="41"/>
      <c r="BJ1" s="41"/>
      <c r="BK1" s="41"/>
      <c r="BL1" s="41"/>
      <c r="BM1" s="41"/>
      <c r="BN1" s="41"/>
    </row>
    <row r="2" spans="2:75" x14ac:dyDescent="0.25">
      <c r="G2" s="42" t="s">
        <v>53</v>
      </c>
      <c r="U2" s="42" t="s">
        <v>55</v>
      </c>
      <c r="AI2" s="42" t="s">
        <v>57</v>
      </c>
      <c r="AW2" s="42" t="s">
        <v>59</v>
      </c>
      <c r="BK2" s="42" t="s">
        <v>61</v>
      </c>
    </row>
    <row r="3" spans="2:75" ht="6.95" customHeight="1" x14ac:dyDescent="0.25">
      <c r="B3" s="33"/>
      <c r="C3" s="34"/>
      <c r="D3" s="34"/>
      <c r="E3" s="35"/>
      <c r="F3" s="14"/>
      <c r="G3" s="14"/>
      <c r="I3" s="18"/>
      <c r="J3" s="19"/>
      <c r="K3" s="19"/>
      <c r="L3" s="20"/>
      <c r="P3" s="33"/>
      <c r="Q3" s="34"/>
      <c r="R3" s="34"/>
      <c r="S3" s="35"/>
      <c r="W3" s="18"/>
      <c r="X3" s="19"/>
      <c r="Y3" s="19"/>
      <c r="Z3" s="20"/>
      <c r="AD3" s="33"/>
      <c r="AE3" s="34"/>
      <c r="AF3" s="34"/>
      <c r="AG3" s="35"/>
      <c r="AK3" s="18"/>
      <c r="AL3" s="19"/>
      <c r="AM3" s="19"/>
      <c r="AN3" s="20"/>
      <c r="AR3" s="33"/>
      <c r="AS3" s="34"/>
      <c r="AT3" s="34"/>
      <c r="AU3" s="35"/>
      <c r="AY3" s="18"/>
      <c r="AZ3" s="19"/>
      <c r="BA3" s="19"/>
      <c r="BB3" s="20"/>
      <c r="BF3" s="33"/>
      <c r="BG3" s="34"/>
      <c r="BH3" s="34"/>
      <c r="BI3" s="35"/>
      <c r="BM3" s="18"/>
      <c r="BN3" s="19"/>
      <c r="BO3" s="19"/>
      <c r="BP3" s="20"/>
    </row>
    <row r="4" spans="2:75" x14ac:dyDescent="0.25">
      <c r="B4" s="36"/>
      <c r="C4" s="71" t="s">
        <v>51</v>
      </c>
      <c r="D4" s="71"/>
      <c r="E4" s="37"/>
      <c r="F4" s="14"/>
      <c r="G4" s="14"/>
      <c r="I4" s="21"/>
      <c r="J4" s="73" t="s">
        <v>52</v>
      </c>
      <c r="K4" s="73"/>
      <c r="L4" s="22"/>
      <c r="P4" s="36"/>
      <c r="Q4" s="71" t="s">
        <v>51</v>
      </c>
      <c r="R4" s="71"/>
      <c r="S4" s="37"/>
      <c r="W4" s="21"/>
      <c r="X4" s="73" t="s">
        <v>52</v>
      </c>
      <c r="Y4" s="73"/>
      <c r="Z4" s="22"/>
      <c r="AD4" s="36"/>
      <c r="AE4" s="71" t="s">
        <v>51</v>
      </c>
      <c r="AF4" s="71"/>
      <c r="AG4" s="37"/>
      <c r="AK4" s="21"/>
      <c r="AL4" s="73" t="s">
        <v>52</v>
      </c>
      <c r="AM4" s="73"/>
      <c r="AN4" s="22"/>
      <c r="AR4" s="36"/>
      <c r="AS4" s="71" t="s">
        <v>51</v>
      </c>
      <c r="AT4" s="71"/>
      <c r="AU4" s="37"/>
      <c r="AY4" s="21"/>
      <c r="AZ4" s="73" t="s">
        <v>52</v>
      </c>
      <c r="BA4" s="73"/>
      <c r="BB4" s="22"/>
      <c r="BF4" s="36"/>
      <c r="BG4" s="71" t="s">
        <v>51</v>
      </c>
      <c r="BH4" s="71"/>
      <c r="BI4" s="37"/>
      <c r="BM4" s="21"/>
      <c r="BN4" s="73" t="s">
        <v>52</v>
      </c>
      <c r="BO4" s="73"/>
      <c r="BP4" s="22"/>
    </row>
    <row r="5" spans="2:75" x14ac:dyDescent="0.25">
      <c r="B5" s="36"/>
      <c r="C5" s="72" t="s">
        <v>17</v>
      </c>
      <c r="D5" s="46">
        <f>G6/(G5+1)*2</f>
        <v>19</v>
      </c>
      <c r="E5" s="37"/>
      <c r="F5" s="28"/>
      <c r="G5" s="27">
        <f>D6/K6</f>
        <v>3</v>
      </c>
      <c r="H5" s="29"/>
      <c r="I5" s="21"/>
      <c r="J5" s="74" t="s">
        <v>18</v>
      </c>
      <c r="K5" s="49">
        <f>(G6/(G5+1))*G5*2</f>
        <v>57</v>
      </c>
      <c r="L5" s="22"/>
      <c r="P5" s="36"/>
      <c r="Q5" s="72" t="s">
        <v>20</v>
      </c>
      <c r="R5" s="46">
        <f>U6/(U5+1)*2</f>
        <v>70.326409495548958</v>
      </c>
      <c r="S5" s="37"/>
      <c r="T5" s="28"/>
      <c r="U5" s="27">
        <f>R6/Y6</f>
        <v>0.4219409282700422</v>
      </c>
      <c r="V5" s="29"/>
      <c r="W5" s="21"/>
      <c r="X5" s="74" t="s">
        <v>22</v>
      </c>
      <c r="Y5" s="46">
        <f>(U6/(U5+1))*U5*2</f>
        <v>29.673590504451038</v>
      </c>
      <c r="Z5" s="22"/>
      <c r="AD5" s="36"/>
      <c r="AE5" s="72" t="s">
        <v>26</v>
      </c>
      <c r="AF5" s="46">
        <f>AI6/(AI5+1)*2</f>
        <v>11.111111111111111</v>
      </c>
      <c r="AG5" s="37"/>
      <c r="AH5" s="28"/>
      <c r="AI5" s="27">
        <f>AF6/AM6</f>
        <v>8</v>
      </c>
      <c r="AJ5" s="29"/>
      <c r="AK5" s="21"/>
      <c r="AL5" s="74" t="s">
        <v>25</v>
      </c>
      <c r="AM5" s="46">
        <f>(AI6/(AI5+1))*AI5*2</f>
        <v>88.888888888888886</v>
      </c>
      <c r="AN5" s="22"/>
      <c r="AR5" s="36"/>
      <c r="AS5" s="72" t="s">
        <v>32</v>
      </c>
      <c r="AT5" s="46">
        <f>AW6/(AW5+1)*2</f>
        <v>75</v>
      </c>
      <c r="AU5" s="37"/>
      <c r="AV5" s="28"/>
      <c r="AW5" s="27">
        <f>AT6/BA6</f>
        <v>0.33333333333333331</v>
      </c>
      <c r="AX5" s="29"/>
      <c r="AY5" s="21"/>
      <c r="AZ5" s="74" t="s">
        <v>29</v>
      </c>
      <c r="BA5" s="46">
        <f>(AW6/(AW5+1))*AW5*2</f>
        <v>25</v>
      </c>
      <c r="BB5" s="22"/>
      <c r="BF5" s="36"/>
      <c r="BG5" s="72" t="s">
        <v>34</v>
      </c>
      <c r="BH5" s="46">
        <f>BK6/(BK5+1)*2</f>
        <v>40</v>
      </c>
      <c r="BI5" s="37"/>
      <c r="BJ5" s="28"/>
      <c r="BK5" s="27">
        <f>BH6/BO6</f>
        <v>1.5</v>
      </c>
      <c r="BL5" s="29"/>
      <c r="BM5" s="21"/>
      <c r="BN5" s="74" t="s">
        <v>31</v>
      </c>
      <c r="BO5" s="46">
        <f>(BK6/(BK5+1))*BK5*2</f>
        <v>60</v>
      </c>
      <c r="BP5" s="22"/>
    </row>
    <row r="6" spans="2:75" x14ac:dyDescent="0.25">
      <c r="B6" s="36"/>
      <c r="C6" s="72"/>
      <c r="D6" s="45">
        <v>12</v>
      </c>
      <c r="E6" s="37"/>
      <c r="F6" s="14"/>
      <c r="G6" s="44">
        <v>38</v>
      </c>
      <c r="I6" s="21"/>
      <c r="J6" s="74"/>
      <c r="K6" s="45">
        <v>4</v>
      </c>
      <c r="L6" s="22"/>
      <c r="P6" s="36"/>
      <c r="Q6" s="72"/>
      <c r="R6" s="45">
        <v>100</v>
      </c>
      <c r="S6" s="37"/>
      <c r="U6" s="44">
        <v>50</v>
      </c>
      <c r="W6" s="21"/>
      <c r="X6" s="74"/>
      <c r="Y6" s="45">
        <v>237</v>
      </c>
      <c r="Z6" s="22"/>
      <c r="AD6" s="36"/>
      <c r="AE6" s="72"/>
      <c r="AF6" s="45">
        <f>AF12</f>
        <v>400</v>
      </c>
      <c r="AG6" s="37"/>
      <c r="AI6" s="44">
        <v>50</v>
      </c>
      <c r="AK6" s="21"/>
      <c r="AL6" s="74"/>
      <c r="AM6" s="45">
        <v>50</v>
      </c>
      <c r="AN6" s="22"/>
      <c r="AR6" s="36"/>
      <c r="AS6" s="72"/>
      <c r="AT6" s="45">
        <f>AT12</f>
        <v>30</v>
      </c>
      <c r="AU6" s="37"/>
      <c r="AW6" s="44">
        <v>50</v>
      </c>
      <c r="AY6" s="21"/>
      <c r="AZ6" s="74"/>
      <c r="BA6" s="45">
        <v>90</v>
      </c>
      <c r="BB6" s="22"/>
      <c r="BF6" s="36"/>
      <c r="BG6" s="72"/>
      <c r="BH6" s="45">
        <f>BH12</f>
        <v>60</v>
      </c>
      <c r="BI6" s="37"/>
      <c r="BK6" s="44">
        <v>50</v>
      </c>
      <c r="BM6" s="21"/>
      <c r="BN6" s="74"/>
      <c r="BO6" s="45">
        <v>40</v>
      </c>
      <c r="BP6" s="22"/>
    </row>
    <row r="7" spans="2:75" ht="6.95" customHeight="1" x14ac:dyDescent="0.25">
      <c r="B7" s="38"/>
      <c r="C7" s="39"/>
      <c r="D7" s="39"/>
      <c r="E7" s="40"/>
      <c r="F7" s="14"/>
      <c r="G7" s="14"/>
      <c r="I7" s="23"/>
      <c r="J7" s="24"/>
      <c r="K7" s="24"/>
      <c r="L7" s="25"/>
      <c r="P7" s="38"/>
      <c r="Q7" s="39"/>
      <c r="R7" s="39"/>
      <c r="S7" s="40"/>
      <c r="W7" s="23"/>
      <c r="X7" s="24"/>
      <c r="Y7" s="24"/>
      <c r="Z7" s="25"/>
      <c r="AD7" s="38"/>
      <c r="AE7" s="39"/>
      <c r="AF7" s="39"/>
      <c r="AG7" s="40"/>
      <c r="AK7" s="23"/>
      <c r="AL7" s="24"/>
      <c r="AM7" s="24"/>
      <c r="AN7" s="25"/>
      <c r="AR7" s="38"/>
      <c r="AS7" s="39"/>
      <c r="AT7" s="39"/>
      <c r="AU7" s="40"/>
      <c r="AY7" s="23"/>
      <c r="AZ7" s="24"/>
      <c r="BA7" s="24"/>
      <c r="BB7" s="25"/>
      <c r="BF7" s="38"/>
      <c r="BG7" s="39"/>
      <c r="BH7" s="39"/>
      <c r="BI7" s="40"/>
      <c r="BM7" s="23"/>
      <c r="BN7" s="24"/>
      <c r="BO7" s="24"/>
      <c r="BP7" s="25"/>
    </row>
    <row r="8" spans="2:75" x14ac:dyDescent="0.25">
      <c r="E8" s="29"/>
      <c r="J8" s="32"/>
      <c r="Q8" s="32"/>
      <c r="X8" s="32"/>
      <c r="AE8" s="32"/>
      <c r="AL8" s="32"/>
      <c r="AS8" s="32"/>
      <c r="AZ8" s="32"/>
      <c r="BG8" s="32"/>
      <c r="BN8" s="32"/>
    </row>
    <row r="9" spans="2:75" ht="6.95" customHeight="1" x14ac:dyDescent="0.25">
      <c r="E9" s="16"/>
      <c r="I9" s="33"/>
      <c r="J9" s="34"/>
      <c r="K9" s="34"/>
      <c r="L9" s="35"/>
      <c r="P9" s="18"/>
      <c r="Q9" s="19"/>
      <c r="R9" s="19"/>
      <c r="S9" s="20"/>
      <c r="W9" s="33"/>
      <c r="X9" s="34"/>
      <c r="Y9" s="34"/>
      <c r="Z9" s="35"/>
      <c r="AD9" s="18"/>
      <c r="AE9" s="19"/>
      <c r="AF9" s="19"/>
      <c r="AG9" s="20"/>
      <c r="AK9" s="33"/>
      <c r="AL9" s="34"/>
      <c r="AM9" s="34"/>
      <c r="AN9" s="35"/>
      <c r="AR9" s="18"/>
      <c r="AS9" s="19"/>
      <c r="AT9" s="19"/>
      <c r="AU9" s="20"/>
      <c r="AY9" s="33"/>
      <c r="AZ9" s="34"/>
      <c r="BA9" s="34"/>
      <c r="BB9" s="35"/>
      <c r="BF9" s="18"/>
      <c r="BG9" s="19"/>
      <c r="BH9" s="19"/>
      <c r="BI9" s="20"/>
      <c r="BM9" s="33"/>
      <c r="BN9" s="34"/>
      <c r="BO9" s="34"/>
      <c r="BP9" s="35"/>
      <c r="BT9" s="18"/>
      <c r="BU9" s="19"/>
      <c r="BV9" s="19"/>
      <c r="BW9" s="20"/>
    </row>
    <row r="10" spans="2:75" x14ac:dyDescent="0.25">
      <c r="E10" s="16"/>
      <c r="I10" s="36"/>
      <c r="J10" s="71" t="s">
        <v>51</v>
      </c>
      <c r="K10" s="71"/>
      <c r="L10" s="37"/>
      <c r="P10" s="21"/>
      <c r="Q10" s="73" t="s">
        <v>52</v>
      </c>
      <c r="R10" s="73"/>
      <c r="S10" s="22"/>
      <c r="W10" s="36"/>
      <c r="X10" s="71" t="s">
        <v>51</v>
      </c>
      <c r="Y10" s="71"/>
      <c r="Z10" s="37"/>
      <c r="AD10" s="21"/>
      <c r="AE10" s="73" t="s">
        <v>52</v>
      </c>
      <c r="AF10" s="73"/>
      <c r="AG10" s="22"/>
      <c r="AK10" s="36"/>
      <c r="AL10" s="71" t="s">
        <v>51</v>
      </c>
      <c r="AM10" s="71"/>
      <c r="AN10" s="37"/>
      <c r="AR10" s="21"/>
      <c r="AS10" s="73" t="s">
        <v>52</v>
      </c>
      <c r="AT10" s="73"/>
      <c r="AU10" s="22"/>
      <c r="AY10" s="36"/>
      <c r="AZ10" s="71" t="s">
        <v>51</v>
      </c>
      <c r="BA10" s="71"/>
      <c r="BB10" s="37"/>
      <c r="BF10" s="21"/>
      <c r="BG10" s="73" t="s">
        <v>52</v>
      </c>
      <c r="BH10" s="73"/>
      <c r="BI10" s="22"/>
      <c r="BM10" s="36"/>
      <c r="BN10" s="71" t="s">
        <v>51</v>
      </c>
      <c r="BO10" s="71"/>
      <c r="BP10" s="37"/>
      <c r="BT10" s="21"/>
      <c r="BU10" s="73" t="s">
        <v>52</v>
      </c>
      <c r="BV10" s="73"/>
      <c r="BW10" s="22"/>
    </row>
    <row r="11" spans="2:75" x14ac:dyDescent="0.25">
      <c r="E11" s="16"/>
      <c r="I11" s="36"/>
      <c r="J11" s="72" t="s">
        <v>19</v>
      </c>
      <c r="K11" s="46">
        <f>N12/(N11+1)*2</f>
        <v>15.2</v>
      </c>
      <c r="L11" s="37"/>
      <c r="M11" s="28"/>
      <c r="N11" s="27">
        <f>K12/R12</f>
        <v>4</v>
      </c>
      <c r="O11" s="29"/>
      <c r="P11" s="21"/>
      <c r="Q11" s="74" t="s">
        <v>21</v>
      </c>
      <c r="R11" s="46">
        <f>(N12/(N11+1))*N11*2</f>
        <v>60.8</v>
      </c>
      <c r="S11" s="22"/>
      <c r="W11" s="36"/>
      <c r="X11" s="72" t="s">
        <v>23</v>
      </c>
      <c r="Y11" s="46">
        <f>AB12/(AB11+1)*2</f>
        <v>240</v>
      </c>
      <c r="Z11" s="37"/>
      <c r="AA11" s="28"/>
      <c r="AB11" s="27">
        <f>Y12/AF12</f>
        <v>1.5</v>
      </c>
      <c r="AC11" s="29"/>
      <c r="AD11" s="21"/>
      <c r="AE11" s="74" t="s">
        <v>24</v>
      </c>
      <c r="AF11" s="46">
        <f>(AB12/(AB11+1))*AB11*2</f>
        <v>360</v>
      </c>
      <c r="AG11" s="22"/>
      <c r="AK11" s="36"/>
      <c r="AL11" s="72" t="s">
        <v>27</v>
      </c>
      <c r="AM11" s="46">
        <f>AP12/(AP11+1)*2</f>
        <v>37.499999999999993</v>
      </c>
      <c r="AN11" s="37"/>
      <c r="AO11" s="28"/>
      <c r="AP11" s="27">
        <f>AM12/AT12</f>
        <v>1.6666666666666667</v>
      </c>
      <c r="AQ11" s="29"/>
      <c r="AR11" s="21"/>
      <c r="AS11" s="74" t="s">
        <v>28</v>
      </c>
      <c r="AT11" s="46">
        <f>(AP12/(AP11+1))*AP11*2</f>
        <v>62.499999999999993</v>
      </c>
      <c r="AU11" s="22"/>
      <c r="AY11" s="36"/>
      <c r="AZ11" s="72" t="s">
        <v>33</v>
      </c>
      <c r="BA11" s="46">
        <f>BD12/(BD11+1)*2</f>
        <v>40</v>
      </c>
      <c r="BB11" s="37"/>
      <c r="BC11" s="28"/>
      <c r="BD11" s="27">
        <f>BA12/BH12</f>
        <v>1.5</v>
      </c>
      <c r="BE11" s="29"/>
      <c r="BF11" s="21"/>
      <c r="BG11" s="74" t="s">
        <v>30</v>
      </c>
      <c r="BH11" s="46">
        <f>(BD12/(BD11+1))*BD11*2</f>
        <v>60</v>
      </c>
      <c r="BI11" s="22"/>
      <c r="BM11" s="36"/>
      <c r="BN11" s="72" t="s">
        <v>35</v>
      </c>
      <c r="BO11" s="46">
        <f>BR12/(BR11+1)*2</f>
        <v>70.326409495548958</v>
      </c>
      <c r="BP11" s="37"/>
      <c r="BQ11" s="28"/>
      <c r="BR11" s="27">
        <f>BO12/BV12</f>
        <v>0.4219409282700422</v>
      </c>
      <c r="BS11" s="29"/>
      <c r="BT11" s="21"/>
      <c r="BU11" s="74" t="s">
        <v>36</v>
      </c>
      <c r="BV11" s="46">
        <f>(BR12/(BR11+1))*BR11*2</f>
        <v>29.673590504451038</v>
      </c>
      <c r="BW11" s="22"/>
    </row>
    <row r="12" spans="2:75" x14ac:dyDescent="0.25">
      <c r="E12" s="16"/>
      <c r="I12" s="36"/>
      <c r="J12" s="72"/>
      <c r="K12" s="45">
        <v>4</v>
      </c>
      <c r="L12" s="37"/>
      <c r="N12" s="44">
        <v>38</v>
      </c>
      <c r="P12" s="21"/>
      <c r="Q12" s="74"/>
      <c r="R12" s="45">
        <v>1</v>
      </c>
      <c r="S12" s="22"/>
      <c r="W12" s="36"/>
      <c r="X12" s="72"/>
      <c r="Y12" s="45">
        <v>600</v>
      </c>
      <c r="Z12" s="37"/>
      <c r="AB12" s="44">
        <v>300</v>
      </c>
      <c r="AD12" s="21"/>
      <c r="AE12" s="74"/>
      <c r="AF12" s="45">
        <v>400</v>
      </c>
      <c r="AG12" s="22"/>
      <c r="AK12" s="36"/>
      <c r="AL12" s="72"/>
      <c r="AM12" s="45">
        <f>AM6</f>
        <v>50</v>
      </c>
      <c r="AN12" s="37"/>
      <c r="AP12" s="44">
        <v>50</v>
      </c>
      <c r="AR12" s="21"/>
      <c r="AS12" s="74"/>
      <c r="AT12" s="45">
        <v>30</v>
      </c>
      <c r="AU12" s="22"/>
      <c r="AY12" s="36"/>
      <c r="AZ12" s="72"/>
      <c r="BA12" s="45">
        <f>BA6</f>
        <v>90</v>
      </c>
      <c r="BB12" s="37"/>
      <c r="BD12" s="44">
        <v>50</v>
      </c>
      <c r="BF12" s="21"/>
      <c r="BG12" s="74"/>
      <c r="BH12" s="45">
        <v>60</v>
      </c>
      <c r="BI12" s="22"/>
      <c r="BM12" s="36"/>
      <c r="BN12" s="72"/>
      <c r="BO12" s="45">
        <v>100</v>
      </c>
      <c r="BP12" s="37"/>
      <c r="BR12" s="44">
        <v>50</v>
      </c>
      <c r="BT12" s="21"/>
      <c r="BU12" s="74"/>
      <c r="BV12" s="45">
        <v>237</v>
      </c>
      <c r="BW12" s="22"/>
    </row>
    <row r="13" spans="2:75" ht="6.95" customHeight="1" x14ac:dyDescent="0.25">
      <c r="E13" s="16"/>
      <c r="I13" s="38"/>
      <c r="J13" s="39"/>
      <c r="K13" s="39"/>
      <c r="L13" s="40"/>
      <c r="P13" s="23"/>
      <c r="Q13" s="24"/>
      <c r="R13" s="24"/>
      <c r="S13" s="25"/>
      <c r="W13" s="38"/>
      <c r="X13" s="39"/>
      <c r="Y13" s="39"/>
      <c r="Z13" s="40"/>
      <c r="AD13" s="23"/>
      <c r="AE13" s="24"/>
      <c r="AF13" s="24"/>
      <c r="AG13" s="25"/>
      <c r="AK13" s="38"/>
      <c r="AL13" s="39"/>
      <c r="AM13" s="39"/>
      <c r="AN13" s="40"/>
      <c r="AR13" s="23"/>
      <c r="AS13" s="24"/>
      <c r="AT13" s="24"/>
      <c r="AU13" s="25"/>
      <c r="AY13" s="38"/>
      <c r="AZ13" s="39"/>
      <c r="BA13" s="39"/>
      <c r="BB13" s="40"/>
      <c r="BF13" s="23"/>
      <c r="BG13" s="24"/>
      <c r="BH13" s="24"/>
      <c r="BI13" s="25"/>
      <c r="BM13" s="38"/>
      <c r="BN13" s="39"/>
      <c r="BO13" s="39"/>
      <c r="BP13" s="40"/>
      <c r="BT13" s="23"/>
      <c r="BU13" s="24"/>
      <c r="BV13" s="24"/>
      <c r="BW13" s="25"/>
    </row>
    <row r="14" spans="2:75" x14ac:dyDescent="0.25">
      <c r="E14" s="16"/>
      <c r="N14" s="42" t="s">
        <v>54</v>
      </c>
      <c r="O14" s="16"/>
      <c r="V14" s="16"/>
      <c r="AB14" s="42" t="s">
        <v>56</v>
      </c>
      <c r="AC14" s="16"/>
      <c r="AJ14" s="16"/>
      <c r="AP14" s="42" t="s">
        <v>58</v>
      </c>
      <c r="AQ14" s="16"/>
      <c r="AX14" s="16"/>
      <c r="BD14" s="42" t="s">
        <v>60</v>
      </c>
      <c r="BE14" s="16"/>
      <c r="BL14" s="16"/>
      <c r="BR14" s="42" t="s">
        <v>62</v>
      </c>
      <c r="BS14" s="16"/>
    </row>
    <row r="15" spans="2:75" x14ac:dyDescent="0.25">
      <c r="E15" s="16"/>
      <c r="F15" s="30"/>
      <c r="G15" s="15"/>
      <c r="H15" s="15"/>
      <c r="I15" s="15"/>
      <c r="J15" s="69">
        <f>G5*N11</f>
        <v>12</v>
      </c>
      <c r="K15" s="70"/>
      <c r="L15" s="15"/>
      <c r="M15" s="15"/>
      <c r="N15" s="15"/>
      <c r="O15" s="31"/>
      <c r="V15" s="16"/>
      <c r="AC15" s="16"/>
      <c r="AJ15" s="16"/>
      <c r="AQ15" s="16"/>
      <c r="AX15" s="16"/>
      <c r="BE15" s="16"/>
      <c r="BL15" s="16"/>
      <c r="BS15" s="16"/>
    </row>
    <row r="16" spans="2:75" x14ac:dyDescent="0.25">
      <c r="F16" s="28"/>
      <c r="V16" s="16"/>
      <c r="AC16" s="16"/>
      <c r="AJ16" s="16"/>
      <c r="AQ16" s="16"/>
      <c r="AX16" s="16"/>
      <c r="BE16" s="16"/>
      <c r="BL16" s="16"/>
      <c r="BS16" s="16"/>
    </row>
    <row r="17" spans="3:71" x14ac:dyDescent="0.25">
      <c r="F17" s="30"/>
      <c r="G17" s="15"/>
      <c r="H17" s="15"/>
      <c r="I17" s="15"/>
      <c r="J17" s="15"/>
      <c r="K17" s="15"/>
      <c r="L17" s="15"/>
      <c r="M17" s="15"/>
      <c r="N17" s="69">
        <f>J15*U5</f>
        <v>5.0632911392405067</v>
      </c>
      <c r="O17" s="70"/>
      <c r="P17" s="15"/>
      <c r="Q17" s="15"/>
      <c r="R17" s="15"/>
      <c r="S17" s="15"/>
      <c r="T17" s="15"/>
      <c r="U17" s="15"/>
      <c r="V17" s="31"/>
      <c r="AC17" s="16"/>
      <c r="AJ17" s="16"/>
      <c r="AQ17" s="16"/>
      <c r="AX17" s="16"/>
      <c r="BE17" s="16"/>
      <c r="BL17" s="16"/>
      <c r="BS17" s="16"/>
    </row>
    <row r="18" spans="3:71" x14ac:dyDescent="0.25">
      <c r="F18" s="28"/>
      <c r="AC18" s="16"/>
      <c r="AJ18" s="16"/>
      <c r="AQ18" s="16"/>
      <c r="AX18" s="16"/>
      <c r="BE18" s="16"/>
      <c r="BL18" s="16"/>
      <c r="BS18" s="16"/>
    </row>
    <row r="19" spans="3:71" x14ac:dyDescent="0.25">
      <c r="C19" s="43"/>
      <c r="F19" s="3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69">
        <f>N17*AB11</f>
        <v>7.59493670886076</v>
      </c>
      <c r="S19" s="70"/>
      <c r="T19" s="15"/>
      <c r="U19" s="15"/>
      <c r="V19" s="15"/>
      <c r="W19" s="15"/>
      <c r="X19" s="15"/>
      <c r="Y19" s="15"/>
      <c r="Z19" s="15"/>
      <c r="AA19" s="15"/>
      <c r="AB19" s="15"/>
      <c r="AC19" s="31"/>
      <c r="AJ19" s="16"/>
      <c r="AQ19" s="16"/>
      <c r="AX19" s="16"/>
      <c r="BE19" s="16"/>
      <c r="BL19" s="16"/>
      <c r="BS19" s="16"/>
    </row>
    <row r="20" spans="3:71" x14ac:dyDescent="0.25">
      <c r="F20" s="28"/>
      <c r="AJ20" s="16"/>
      <c r="AQ20" s="16"/>
      <c r="AX20" s="16"/>
      <c r="BE20" s="16"/>
      <c r="BL20" s="16"/>
      <c r="BS20" s="16"/>
    </row>
    <row r="21" spans="3:71" x14ac:dyDescent="0.25">
      <c r="F21" s="30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69">
        <f>R19*AI5</f>
        <v>60.75949367088608</v>
      </c>
      <c r="X21" s="70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1"/>
      <c r="AQ21" s="16"/>
      <c r="AX21" s="16"/>
      <c r="BE21" s="16"/>
      <c r="BL21" s="16"/>
      <c r="BS21" s="16"/>
    </row>
    <row r="22" spans="3:71" x14ac:dyDescent="0.25">
      <c r="F22" s="28"/>
      <c r="AQ22" s="16"/>
      <c r="AX22" s="16"/>
      <c r="BE22" s="16"/>
      <c r="BL22" s="16"/>
      <c r="BS22" s="16"/>
    </row>
    <row r="23" spans="3:71" x14ac:dyDescent="0.25">
      <c r="F23" s="30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69">
        <f>W21*AP11</f>
        <v>101.26582278481014</v>
      </c>
      <c r="AC23" s="70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31"/>
      <c r="AX23" s="16"/>
      <c r="BE23" s="16"/>
      <c r="BL23" s="16"/>
      <c r="BS23" s="16"/>
    </row>
    <row r="24" spans="3:71" x14ac:dyDescent="0.25">
      <c r="F24" s="28"/>
      <c r="AX24" s="16"/>
      <c r="BE24" s="16"/>
      <c r="BL24" s="16"/>
      <c r="BS24" s="16"/>
    </row>
    <row r="25" spans="3:71" x14ac:dyDescent="0.25">
      <c r="F25" s="30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69">
        <f>AB23*AW5</f>
        <v>33.755274261603375</v>
      </c>
      <c r="AG25" s="70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31"/>
      <c r="BE25" s="16"/>
      <c r="BL25" s="16"/>
      <c r="BS25" s="16"/>
    </row>
    <row r="26" spans="3:71" x14ac:dyDescent="0.25">
      <c r="F26" s="28"/>
      <c r="BE26" s="16"/>
      <c r="BL26" s="16"/>
      <c r="BS26" s="16"/>
    </row>
    <row r="27" spans="3:71" x14ac:dyDescent="0.25"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69">
        <f>AF25*BD11</f>
        <v>50.632911392405063</v>
      </c>
      <c r="AL27" s="70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31"/>
      <c r="BL27" s="16"/>
      <c r="BS27" s="16"/>
    </row>
    <row r="28" spans="3:71" x14ac:dyDescent="0.25">
      <c r="F28" s="28"/>
      <c r="BL28" s="16"/>
      <c r="BS28" s="16"/>
    </row>
    <row r="29" spans="3:71" x14ac:dyDescent="0.25">
      <c r="F29" s="30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69">
        <f>AK27*BK5</f>
        <v>75.949367088607602</v>
      </c>
      <c r="AQ29" s="70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31"/>
      <c r="BS29" s="16"/>
    </row>
    <row r="30" spans="3:71" x14ac:dyDescent="0.25">
      <c r="F30" s="28"/>
      <c r="BS30" s="16"/>
    </row>
    <row r="31" spans="3:71" x14ac:dyDescent="0.25">
      <c r="F31" s="30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69">
        <f>AP29*BR11</f>
        <v>32.046146450889282</v>
      </c>
      <c r="AW31" s="70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31"/>
    </row>
  </sheetData>
  <mergeCells count="49">
    <mergeCell ref="AS4:AT4"/>
    <mergeCell ref="AZ4:BA4"/>
    <mergeCell ref="BG4:BH4"/>
    <mergeCell ref="BN4:BO4"/>
    <mergeCell ref="C5:C6"/>
    <mergeCell ref="J5:J6"/>
    <mergeCell ref="Q5:Q6"/>
    <mergeCell ref="X5:X6"/>
    <mergeCell ref="AE5:AE6"/>
    <mergeCell ref="AL5:AL6"/>
    <mergeCell ref="C4:D4"/>
    <mergeCell ref="J4:K4"/>
    <mergeCell ref="Q4:R4"/>
    <mergeCell ref="X4:Y4"/>
    <mergeCell ref="AE4:AF4"/>
    <mergeCell ref="AL4:AM4"/>
    <mergeCell ref="AS5:AS6"/>
    <mergeCell ref="AZ5:AZ6"/>
    <mergeCell ref="BG5:BG6"/>
    <mergeCell ref="BN5:BN6"/>
    <mergeCell ref="J10:K10"/>
    <mergeCell ref="Q10:R10"/>
    <mergeCell ref="X10:Y10"/>
    <mergeCell ref="AE10:AF10"/>
    <mergeCell ref="AL10:AM10"/>
    <mergeCell ref="AS10:AT10"/>
    <mergeCell ref="N17:O17"/>
    <mergeCell ref="AZ10:BA10"/>
    <mergeCell ref="BG10:BH10"/>
    <mergeCell ref="BN10:BO10"/>
    <mergeCell ref="BU10:BV10"/>
    <mergeCell ref="Q11:Q12"/>
    <mergeCell ref="X11:X12"/>
    <mergeCell ref="AE11:AE12"/>
    <mergeCell ref="AL11:AL12"/>
    <mergeCell ref="AS11:AS12"/>
    <mergeCell ref="AZ11:AZ12"/>
    <mergeCell ref="BG11:BG12"/>
    <mergeCell ref="BN11:BN12"/>
    <mergeCell ref="BU11:BU12"/>
    <mergeCell ref="J15:K15"/>
    <mergeCell ref="J11:J12"/>
    <mergeCell ref="AV31:AW31"/>
    <mergeCell ref="R19:S19"/>
    <mergeCell ref="W21:X21"/>
    <mergeCell ref="AB23:AC23"/>
    <mergeCell ref="AF25:AG25"/>
    <mergeCell ref="AK27:AL27"/>
    <mergeCell ref="AP29:AQ2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D14"/>
  <sheetViews>
    <sheetView tabSelected="1" workbookViewId="0">
      <selection activeCell="C18" sqref="C18"/>
    </sheetView>
  </sheetViews>
  <sheetFormatPr baseColWidth="10" defaultRowHeight="15" x14ac:dyDescent="0.25"/>
  <cols>
    <col min="1" max="16384" width="11.42578125" style="13"/>
  </cols>
  <sheetData>
    <row r="3" spans="2:4" ht="26.25" x14ac:dyDescent="0.4">
      <c r="B3" s="75" t="s">
        <v>63</v>
      </c>
    </row>
    <row r="4" spans="2:4" ht="26.25" x14ac:dyDescent="0.4">
      <c r="B4" s="76" t="s">
        <v>64</v>
      </c>
    </row>
    <row r="5" spans="2:4" ht="21" x14ac:dyDescent="0.35">
      <c r="B5" s="77" t="s">
        <v>65</v>
      </c>
      <c r="C5" s="77"/>
      <c r="D5" s="77"/>
    </row>
    <row r="13" spans="2:4" x14ac:dyDescent="0.25">
      <c r="B13" s="13" t="s">
        <v>66</v>
      </c>
    </row>
    <row r="14" spans="2:4" x14ac:dyDescent="0.25">
      <c r="B14" s="13" t="s">
        <v>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Übersetzungen</vt:lpstr>
      <vt:lpstr>Durchmesserfokus</vt:lpstr>
      <vt:lpstr>Drehzahlfokus</vt:lpstr>
      <vt:lpstr>Abstandsfokus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Eee Pc</dc:creator>
  <cp:lastModifiedBy>Wolfgang</cp:lastModifiedBy>
  <dcterms:created xsi:type="dcterms:W3CDTF">2014-12-31T16:55:52Z</dcterms:created>
  <dcterms:modified xsi:type="dcterms:W3CDTF">2015-05-22T05:08:05Z</dcterms:modified>
</cp:coreProperties>
</file>