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115" windowHeight="12075" activeTab="0"/>
  </bookViews>
  <sheets>
    <sheet name="Stundensatzberechnung" sheetId="1" r:id="rId1"/>
    <sheet name="Beispi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Fottner Wolfgang</author>
  </authors>
  <commentList>
    <comment ref="D6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Dieser Preis ist eine Summe aller für die Ausbildung an einem CAD-Arbeitsplatz benötigen Komponenten.
D.h. Computer plus Software!!
2500.-€ Computer
3000.-€ Software
Rest Drucker, Papier etc.</t>
        </r>
      </text>
    </comment>
    <comment ref="D10" authorId="0">
      <text>
        <r>
          <rPr>
            <b/>
            <sz val="8"/>
            <rFont val="Tahoma"/>
            <family val="2"/>
          </rPr>
          <t>Auslastung:</t>
        </r>
        <r>
          <rPr>
            <sz val="8"/>
            <rFont val="Tahoma"/>
            <family val="2"/>
          </rPr>
          <t xml:space="preserve">
Je mehr Stunden hier eingetragen werden könnten, desto geringer wird der Stundensatz. Es ist daher zu prüfen, ob eine Ausbildung in Schicht möglich wird!</t>
        </r>
      </text>
    </comment>
    <comment ref="D11" authorId="0">
      <text>
        <r>
          <rPr>
            <b/>
            <sz val="8"/>
            <rFont val="Tahoma"/>
            <family val="2"/>
          </rPr>
          <t>Auslastung:</t>
        </r>
        <r>
          <rPr>
            <sz val="8"/>
            <rFont val="Tahoma"/>
            <family val="2"/>
          </rPr>
          <t xml:space="preserve">
Je höher der Wert, desto kleiner wird der Stundesatz!</t>
        </r>
      </text>
    </comment>
    <comment ref="D12" authorId="0">
      <text>
        <r>
          <rPr>
            <b/>
            <sz val="8"/>
            <rFont val="Tahoma"/>
            <family val="2"/>
          </rPr>
          <t>Autom. Berechnung!:</t>
        </r>
        <r>
          <rPr>
            <sz val="8"/>
            <rFont val="Tahoma"/>
            <family val="2"/>
          </rPr>
          <t xml:space="preserve">
Der Wert ergibt sich aus der Optimalen Masch.-Auslastung und der Maschinenauslastung in %!</t>
        </r>
      </text>
    </comment>
    <comment ref="D14" authorId="0">
      <text>
        <r>
          <rPr>
            <b/>
            <sz val="8"/>
            <rFont val="Tahoma"/>
            <family val="2"/>
          </rPr>
          <t>Info:</t>
        </r>
        <r>
          <rPr>
            <sz val="8"/>
            <rFont val="Tahoma"/>
            <family val="2"/>
          </rPr>
          <t xml:space="preserve">
Je länger die Nutzungsdauer, desto geringer der Stundensatz.</t>
        </r>
      </text>
    </comment>
    <comment ref="D33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Wiederbeschaffungskosten/Nutzungsdauer/12</t>
        </r>
      </text>
    </comment>
    <comment ref="P33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Strompreis * Stromverbrauch je Stunde</t>
        </r>
      </text>
    </comment>
    <comment ref="D34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Anschaffungskosten/2, davon n% kalk.Zinsen /12</t>
        </r>
      </text>
    </comment>
    <comment ref="P34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Werkzeugkosten / Aktuelle Maschinenauslastung</t>
        </r>
      </text>
    </comment>
    <comment ref="D35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n% Instandhaltung von Anschaffungskosten / 12</t>
        </r>
      </text>
    </comment>
    <comment ref="D36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Raumkosten*Flächenbedarf / 12</t>
        </r>
      </text>
    </comment>
    <comment ref="D37" authorId="0">
      <text>
        <r>
          <rPr>
            <b/>
            <sz val="8"/>
            <rFont val="Tahoma"/>
            <family val="2"/>
          </rPr>
          <t>Info:</t>
        </r>
        <r>
          <rPr>
            <sz val="8"/>
            <rFont val="Tahoma"/>
            <family val="2"/>
          </rPr>
          <t xml:space="preserve">
= Anschlusswert</t>
        </r>
      </text>
    </comment>
  </commentList>
</comments>
</file>

<file path=xl/comments2.xml><?xml version="1.0" encoding="utf-8"?>
<comments xmlns="http://schemas.openxmlformats.org/spreadsheetml/2006/main">
  <authors>
    <author>Fottner Wolfgang</author>
  </authors>
  <commentList>
    <comment ref="D6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Dieser Preis ist eine Summe aller für die Ausbildung an einem CAD-Arbeitsplatz benötigen Komponenten.
D.h. Computer plus Software!!
2500.-€ Computer
3000.-€ Software
Rest Drucker, Papier etc.</t>
        </r>
      </text>
    </comment>
    <comment ref="D10" authorId="0">
      <text>
        <r>
          <rPr>
            <b/>
            <sz val="8"/>
            <rFont val="Tahoma"/>
            <family val="2"/>
          </rPr>
          <t>Auslastung:</t>
        </r>
        <r>
          <rPr>
            <sz val="8"/>
            <rFont val="Tahoma"/>
            <family val="2"/>
          </rPr>
          <t xml:space="preserve">
Je mehr Stunden hier eingetragen werden könnten, desto geringer wird der Stundensatz. Es ist daher zu prüfen, ob eine Ausbildung in Schicht möglich wird!</t>
        </r>
      </text>
    </comment>
    <comment ref="D11" authorId="0">
      <text>
        <r>
          <rPr>
            <b/>
            <sz val="8"/>
            <rFont val="Tahoma"/>
            <family val="2"/>
          </rPr>
          <t>Auslastung:</t>
        </r>
        <r>
          <rPr>
            <sz val="8"/>
            <rFont val="Tahoma"/>
            <family val="2"/>
          </rPr>
          <t xml:space="preserve">
Je höher der Wert, desto kleiner wird der Stundesatz!</t>
        </r>
      </text>
    </comment>
    <comment ref="D12" authorId="0">
      <text>
        <r>
          <rPr>
            <b/>
            <sz val="8"/>
            <rFont val="Tahoma"/>
            <family val="2"/>
          </rPr>
          <t>Autom. Berechnung!:</t>
        </r>
        <r>
          <rPr>
            <sz val="8"/>
            <rFont val="Tahoma"/>
            <family val="2"/>
          </rPr>
          <t xml:space="preserve">
Der Wert ergibt sich aus der Optimalen Masch.-Auslastung und der Maschinenauslastung in %!</t>
        </r>
      </text>
    </comment>
    <comment ref="D14" authorId="0">
      <text>
        <r>
          <rPr>
            <b/>
            <sz val="8"/>
            <rFont val="Tahoma"/>
            <family val="2"/>
          </rPr>
          <t>Info:</t>
        </r>
        <r>
          <rPr>
            <sz val="8"/>
            <rFont val="Tahoma"/>
            <family val="2"/>
          </rPr>
          <t xml:space="preserve">
Je länger die Nutzungsdauer, desto geringer der Stundensatz.</t>
        </r>
      </text>
    </comment>
    <comment ref="D33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Wiederbeschaffungskosten/Nutzungsdauer/12</t>
        </r>
      </text>
    </comment>
    <comment ref="P33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Strompreis * Stromverbrauch je Stunde</t>
        </r>
      </text>
    </comment>
    <comment ref="D34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Anschaffungskosten/2, davon n% kalk.Zinsen /12</t>
        </r>
      </text>
    </comment>
    <comment ref="P34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Werkzeugkosten / Aktuelle Maschinenauslastung</t>
        </r>
      </text>
    </comment>
    <comment ref="D35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n% Instandhaltung von Anschaffungskosten / 12</t>
        </r>
      </text>
    </comment>
    <comment ref="D36" authorId="0">
      <text>
        <r>
          <rPr>
            <b/>
            <sz val="8"/>
            <rFont val="Tahoma"/>
            <family val="2"/>
          </rPr>
          <t>Formel:</t>
        </r>
        <r>
          <rPr>
            <sz val="8"/>
            <rFont val="Tahoma"/>
            <family val="2"/>
          </rPr>
          <t xml:space="preserve">
Raumkosten*Flächenbedarf / 12</t>
        </r>
      </text>
    </comment>
    <comment ref="D37" authorId="0">
      <text>
        <r>
          <rPr>
            <b/>
            <sz val="8"/>
            <rFont val="Tahoma"/>
            <family val="2"/>
          </rPr>
          <t>Info:</t>
        </r>
        <r>
          <rPr>
            <sz val="8"/>
            <rFont val="Tahoma"/>
            <family val="2"/>
          </rPr>
          <t xml:space="preserve">
= Anschlusswert</t>
        </r>
      </text>
    </comment>
  </commentList>
</comments>
</file>

<file path=xl/sharedStrings.xml><?xml version="1.0" encoding="utf-8"?>
<sst xmlns="http://schemas.openxmlformats.org/spreadsheetml/2006/main" count="150" uniqueCount="60">
  <si>
    <t>Maschinenstundensatzberechnung</t>
  </si>
  <si>
    <t>Gegeben:</t>
  </si>
  <si>
    <t>Bezeichnung</t>
  </si>
  <si>
    <t>Kosten</t>
  </si>
  <si>
    <t>Projekt:</t>
  </si>
  <si>
    <t>Montage und Aufstellung:</t>
  </si>
  <si>
    <t>Stundensatz:</t>
  </si>
  <si>
    <t>Fracht und Versicherung:</t>
  </si>
  <si>
    <t>Optimale Maschinenauslastung</t>
  </si>
  <si>
    <t>pro Monat</t>
  </si>
  <si>
    <t>Maschinenauslastung</t>
  </si>
  <si>
    <t>Aktuelle Maschinenauslastung</t>
  </si>
  <si>
    <t>Preisindex</t>
  </si>
  <si>
    <t>(Zur Wiederbeschaffung einer neuen Maschine nach der Nutzungsdauer)</t>
  </si>
  <si>
    <t>Nutzungsdauer</t>
  </si>
  <si>
    <t>Kalkulatorische Zinsen</t>
  </si>
  <si>
    <t>vom Anschaffungswert, der zu</t>
  </si>
  <si>
    <t>gewichtet wird</t>
  </si>
  <si>
    <t>Instandhaltung</t>
  </si>
  <si>
    <t>pro Jahr von den Anschaffungskosten.</t>
  </si>
  <si>
    <t>Raumkosten je m2</t>
  </si>
  <si>
    <t>Flächenbedarf</t>
  </si>
  <si>
    <t>Stromverbrauch</t>
  </si>
  <si>
    <t>Anschlusswert</t>
  </si>
  <si>
    <t>je Monat</t>
  </si>
  <si>
    <t>Strompreis</t>
  </si>
  <si>
    <t>je kWh</t>
  </si>
  <si>
    <t>Werkzeugkosten</t>
  </si>
  <si>
    <t>je Monat, bei</t>
  </si>
  <si>
    <t>Gesucht:</t>
  </si>
  <si>
    <t>Maschinenstundensatz bei</t>
  </si>
  <si>
    <t>pro Monat Maschineneinsatz</t>
  </si>
  <si>
    <t>Lösung:</t>
  </si>
  <si>
    <t>Wiederbeschaffungskosten</t>
  </si>
  <si>
    <t>Fixe Kosten</t>
  </si>
  <si>
    <t>Maschine</t>
  </si>
  <si>
    <t>Kalk. AfA=</t>
  </si>
  <si>
    <t>Montage etc.</t>
  </si>
  <si>
    <t>Anschaffungskosten</t>
  </si>
  <si>
    <t>Fracht etc.</t>
  </si>
  <si>
    <t>Kalk. Zinsen=</t>
  </si>
  <si>
    <t>* Zinssatz</t>
  </si>
  <si>
    <t>( Wiederbeschaffungspreis nach der Nutzungsdauer von</t>
  </si>
  <si>
    <t>und einem Preisindex von</t>
  </si>
  <si>
    <t>)</t>
  </si>
  <si>
    <t>Kalkulatorische AfA</t>
  </si>
  <si>
    <t>var.Kosten</t>
  </si>
  <si>
    <t>pro Stunde</t>
  </si>
  <si>
    <t>Raumkosten</t>
  </si>
  <si>
    <t>Energiekosten</t>
  </si>
  <si>
    <t>Summe Fixkosten</t>
  </si>
  <si>
    <t>Std</t>
  </si>
  <si>
    <t>Summe var. K.</t>
  </si>
  <si>
    <t>Gesamtmaschinenstundensatz:</t>
  </si>
  <si>
    <t>Entstaubungsanlage</t>
  </si>
  <si>
    <t>Produktkaufpreis</t>
  </si>
  <si>
    <t xml:space="preserve">Hinweis: </t>
  </si>
  <si>
    <t>Eingaben sind ausschließlich in den grün hinterlegten Feldern zu tätigen!</t>
  </si>
  <si>
    <t>Gelb eingefärbte Felder sind mit anderen Feldern verknüpft und dürfen nicht überschrieben werden.</t>
  </si>
  <si>
    <t>Musterprojekt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</si>
</sst>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\ &quot;Std&quot;"/>
    <numFmt numFmtId="166" formatCode="#\ &quot;Jahre&quot;"/>
    <numFmt numFmtId="167" formatCode="#,##0\ [$€-1]"/>
    <numFmt numFmtId="168" formatCode="#\ &quot;m^2&quot;"/>
    <numFmt numFmtId="169" formatCode="#,##0.00\ &quot;kWh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3" fillId="37" borderId="15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6" xfId="0" applyFill="1" applyBorder="1" applyAlignment="1">
      <alignment/>
    </xf>
    <xf numFmtId="165" fontId="0" fillId="40" borderId="10" xfId="0" applyNumberFormat="1" applyFill="1" applyBorder="1" applyAlignment="1">
      <alignment/>
    </xf>
    <xf numFmtId="9" fontId="0" fillId="39" borderId="17" xfId="0" applyNumberFormat="1" applyFill="1" applyBorder="1" applyAlignment="1">
      <alignment/>
    </xf>
    <xf numFmtId="167" fontId="0" fillId="40" borderId="10" xfId="0" applyNumberFormat="1" applyFill="1" applyBorder="1" applyAlignment="1">
      <alignment/>
    </xf>
    <xf numFmtId="164" fontId="0" fillId="40" borderId="10" xfId="0" applyNumberFormat="1" applyFill="1" applyBorder="1" applyAlignment="1">
      <alignment/>
    </xf>
    <xf numFmtId="165" fontId="0" fillId="39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65" fontId="0" fillId="33" borderId="0" xfId="0" applyNumberFormat="1" applyFill="1" applyAlignment="1">
      <alignment/>
    </xf>
    <xf numFmtId="0" fontId="0" fillId="33" borderId="17" xfId="0" applyFill="1" applyBorder="1" applyAlignment="1">
      <alignment/>
    </xf>
    <xf numFmtId="0" fontId="0" fillId="41" borderId="2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6" xfId="0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1" borderId="22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166" fontId="0" fillId="39" borderId="17" xfId="0" applyNumberFormat="1" applyFill="1" applyBorder="1" applyAlignment="1">
      <alignment horizontal="center"/>
    </xf>
    <xf numFmtId="0" fontId="0" fillId="40" borderId="15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6" xfId="0" applyFill="1" applyBorder="1" applyAlignment="1">
      <alignment/>
    </xf>
    <xf numFmtId="0" fontId="0" fillId="40" borderId="10" xfId="0" applyFill="1" applyBorder="1" applyAlignment="1">
      <alignment/>
    </xf>
    <xf numFmtId="0" fontId="0" fillId="33" borderId="23" xfId="0" applyFill="1" applyBorder="1" applyAlignment="1">
      <alignment/>
    </xf>
    <xf numFmtId="0" fontId="4" fillId="44" borderId="15" xfId="0" applyFont="1" applyFill="1" applyBorder="1" applyAlignment="1">
      <alignment/>
    </xf>
    <xf numFmtId="0" fontId="4" fillId="44" borderId="17" xfId="0" applyFont="1" applyFill="1" applyBorder="1" applyAlignment="1">
      <alignment/>
    </xf>
    <xf numFmtId="164" fontId="4" fillId="44" borderId="16" xfId="0" applyNumberFormat="1" applyFont="1" applyFill="1" applyBorder="1" applyAlignment="1">
      <alignment/>
    </xf>
    <xf numFmtId="164" fontId="3" fillId="40" borderId="15" xfId="0" applyNumberFormat="1" applyFont="1" applyFill="1" applyBorder="1" applyAlignment="1">
      <alignment/>
    </xf>
    <xf numFmtId="0" fontId="3" fillId="40" borderId="16" xfId="0" applyFon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0" fillId="45" borderId="20" xfId="0" applyFont="1" applyFill="1" applyBorder="1" applyAlignment="1">
      <alignment horizontal="right"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23" xfId="0" applyFill="1" applyBorder="1" applyAlignment="1">
      <alignment/>
    </xf>
    <xf numFmtId="0" fontId="0" fillId="45" borderId="18" xfId="0" applyFont="1" applyFill="1" applyBorder="1" applyAlignment="1">
      <alignment/>
    </xf>
    <xf numFmtId="0" fontId="0" fillId="45" borderId="18" xfId="0" applyFill="1" applyBorder="1" applyAlignment="1">
      <alignment/>
    </xf>
    <xf numFmtId="0" fontId="0" fillId="45" borderId="19" xfId="0" applyFill="1" applyBorder="1" applyAlignment="1">
      <alignment/>
    </xf>
    <xf numFmtId="9" fontId="0" fillId="46" borderId="10" xfId="0" applyNumberFormat="1" applyFill="1" applyBorder="1" applyAlignment="1">
      <alignment/>
    </xf>
    <xf numFmtId="164" fontId="0" fillId="46" borderId="10" xfId="0" applyNumberFormat="1" applyFill="1" applyBorder="1" applyAlignment="1">
      <alignment/>
    </xf>
    <xf numFmtId="165" fontId="0" fillId="46" borderId="10" xfId="0" applyNumberFormat="1" applyFill="1" applyBorder="1" applyAlignment="1">
      <alignment/>
    </xf>
    <xf numFmtId="168" fontId="0" fillId="46" borderId="10" xfId="0" applyNumberFormat="1" applyFill="1" applyBorder="1" applyAlignment="1">
      <alignment/>
    </xf>
    <xf numFmtId="169" fontId="0" fillId="46" borderId="10" xfId="0" applyNumberFormat="1" applyFill="1" applyBorder="1" applyAlignment="1">
      <alignment/>
    </xf>
    <xf numFmtId="166" fontId="0" fillId="46" borderId="10" xfId="0" applyNumberFormat="1" applyFill="1" applyBorder="1" applyAlignment="1">
      <alignment/>
    </xf>
    <xf numFmtId="167" fontId="0" fillId="46" borderId="1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45" borderId="10" xfId="0" applyFill="1" applyBorder="1" applyAlignment="1">
      <alignment/>
    </xf>
    <xf numFmtId="164" fontId="3" fillId="37" borderId="15" xfId="0" applyNumberFormat="1" applyFont="1" applyFill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15</xdr:col>
      <xdr:colOff>0</xdr:colOff>
      <xdr:row>30</xdr:row>
      <xdr:rowOff>0</xdr:rowOff>
    </xdr:to>
    <xdr:sp>
      <xdr:nvSpPr>
        <xdr:cNvPr id="1" name="Rectangle 8"/>
        <xdr:cNvSpPr>
          <a:spLocks/>
        </xdr:cNvSpPr>
      </xdr:nvSpPr>
      <xdr:spPr>
        <a:xfrm>
          <a:off x="4933950" y="4114800"/>
          <a:ext cx="28384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38100</xdr:colOff>
      <xdr:row>31</xdr:row>
      <xdr:rowOff>66675</xdr:rowOff>
    </xdr:from>
    <xdr:to>
      <xdr:col>19</xdr:col>
      <xdr:colOff>171450</xdr:colOff>
      <xdr:row>36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517207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15</xdr:col>
      <xdr:colOff>0</xdr:colOff>
      <xdr:row>30</xdr:row>
      <xdr:rowOff>0</xdr:rowOff>
    </xdr:to>
    <xdr:sp>
      <xdr:nvSpPr>
        <xdr:cNvPr id="1" name="Rectangle 8"/>
        <xdr:cNvSpPr>
          <a:spLocks/>
        </xdr:cNvSpPr>
      </xdr:nvSpPr>
      <xdr:spPr>
        <a:xfrm>
          <a:off x="4933950" y="4114800"/>
          <a:ext cx="283845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38100</xdr:colOff>
      <xdr:row>31</xdr:row>
      <xdr:rowOff>66675</xdr:rowOff>
    </xdr:from>
    <xdr:to>
      <xdr:col>19</xdr:col>
      <xdr:colOff>171450</xdr:colOff>
      <xdr:row>36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517207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1"/>
  <sheetViews>
    <sheetView tabSelected="1" zoomScale="110" zoomScaleNormal="110" zoomScalePageLayoutView="0" workbookViewId="0" topLeftCell="A1">
      <selection activeCell="D12" sqref="D12"/>
    </sheetView>
  </sheetViews>
  <sheetFormatPr defaultColWidth="11.421875" defaultRowHeight="12.75"/>
  <cols>
    <col min="1" max="2" width="11.421875" style="1" customWidth="1"/>
    <col min="3" max="3" width="30.140625" style="1" customWidth="1"/>
    <col min="4" max="4" width="13.7109375" style="1" customWidth="1"/>
    <col min="5" max="5" width="3.7109375" style="1" customWidth="1"/>
    <col min="6" max="6" width="3.57421875" style="1" customWidth="1"/>
    <col min="7" max="7" width="4.421875" style="1" customWidth="1"/>
    <col min="8" max="8" width="9.421875" style="1" customWidth="1"/>
    <col min="9" max="9" width="4.28125" style="1" customWidth="1"/>
    <col min="10" max="10" width="4.7109375" style="1" customWidth="1"/>
    <col min="11" max="11" width="2.8515625" style="1" customWidth="1"/>
    <col min="12" max="12" width="6.57421875" style="1" customWidth="1"/>
    <col min="13" max="13" width="4.28125" style="1" customWidth="1"/>
    <col min="14" max="14" width="3.421875" style="1" customWidth="1"/>
    <col min="15" max="15" width="2.57421875" style="1" customWidth="1"/>
    <col min="16" max="16" width="7.8515625" style="1" customWidth="1"/>
    <col min="17" max="17" width="2.57421875" style="1" customWidth="1"/>
    <col min="18" max="18" width="21.00390625" style="1" customWidth="1"/>
    <col min="19" max="19" width="10.00390625" style="1" customWidth="1"/>
    <col min="20" max="20" width="8.421875" style="1" customWidth="1"/>
    <col min="21" max="16384" width="11.421875" style="1" customWidth="1"/>
  </cols>
  <sheetData>
    <row r="1" ht="12.75"/>
    <row r="2" ht="18">
      <c r="C2" s="2" t="s">
        <v>0</v>
      </c>
    </row>
    <row r="3" ht="12.75"/>
    <row r="4" spans="2:20" ht="12.75">
      <c r="B4" s="3" t="s">
        <v>1</v>
      </c>
      <c r="C4" s="4" t="s">
        <v>2</v>
      </c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2:20" ht="12.75"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2:20" ht="12.75">
      <c r="B6" s="7"/>
      <c r="C6" s="73" t="s">
        <v>55</v>
      </c>
      <c r="D6" s="66">
        <v>80000</v>
      </c>
      <c r="E6" s="9"/>
      <c r="F6" s="9"/>
      <c r="G6" s="11" t="s">
        <v>4</v>
      </c>
      <c r="H6" s="12"/>
      <c r="I6" s="13" t="s">
        <v>59</v>
      </c>
      <c r="J6" s="14"/>
      <c r="K6" s="14"/>
      <c r="L6" s="14"/>
      <c r="M6" s="14"/>
      <c r="N6" s="14"/>
      <c r="O6" s="14"/>
      <c r="P6" s="14"/>
      <c r="Q6" s="14"/>
      <c r="R6" s="15"/>
      <c r="S6" s="9"/>
      <c r="T6" s="10"/>
    </row>
    <row r="7" spans="2:20" ht="12.75">
      <c r="B7" s="7"/>
      <c r="C7" s="16" t="s">
        <v>5</v>
      </c>
      <c r="D7" s="66">
        <v>2400</v>
      </c>
      <c r="E7" s="9"/>
      <c r="F7" s="9"/>
      <c r="G7" s="11" t="s">
        <v>6</v>
      </c>
      <c r="H7" s="12"/>
      <c r="I7" s="74">
        <f>T38</f>
        <v>30.70994791666666</v>
      </c>
      <c r="J7" s="75"/>
      <c r="K7" s="9"/>
      <c r="L7" s="9"/>
      <c r="M7" s="9"/>
      <c r="N7" s="9"/>
      <c r="O7" s="9"/>
      <c r="P7" s="9"/>
      <c r="Q7" s="9"/>
      <c r="R7" s="9"/>
      <c r="S7" s="9"/>
      <c r="T7" s="10"/>
    </row>
    <row r="8" spans="2:20" ht="12.75">
      <c r="B8" s="7"/>
      <c r="C8" s="16" t="s">
        <v>7</v>
      </c>
      <c r="D8" s="66">
        <v>850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2:20" ht="12.75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2:20" ht="12.75">
      <c r="B10" s="7"/>
      <c r="C10" s="16" t="s">
        <v>8</v>
      </c>
      <c r="D10" s="67">
        <v>160</v>
      </c>
      <c r="E10" s="17" t="s">
        <v>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9"/>
      <c r="T10" s="10"/>
    </row>
    <row r="11" spans="2:20" ht="12.75">
      <c r="B11" s="7"/>
      <c r="C11" s="16" t="s">
        <v>10</v>
      </c>
      <c r="D11" s="65">
        <v>0.9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9"/>
      <c r="T11" s="10"/>
    </row>
    <row r="12" spans="2:20" ht="12.75">
      <c r="B12" s="7"/>
      <c r="C12" s="16" t="s">
        <v>11</v>
      </c>
      <c r="D12" s="20">
        <f>D10/100*D11*100</f>
        <v>144.00000000000003</v>
      </c>
      <c r="E12" s="17" t="s">
        <v>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9"/>
      <c r="T12" s="10"/>
    </row>
    <row r="13" spans="2:20" ht="12.75">
      <c r="B13" s="7"/>
      <c r="C13" s="16" t="s">
        <v>12</v>
      </c>
      <c r="D13" s="65">
        <v>1.3</v>
      </c>
      <c r="E13" s="17" t="s">
        <v>13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9"/>
      <c r="T13" s="10"/>
    </row>
    <row r="14" spans="2:20" ht="12.75">
      <c r="B14" s="7"/>
      <c r="C14" s="16" t="s">
        <v>14</v>
      </c>
      <c r="D14" s="70">
        <v>4</v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9"/>
      <c r="T14" s="10"/>
    </row>
    <row r="15" spans="2:20" ht="12.75">
      <c r="B15" s="7"/>
      <c r="C15" s="16" t="s">
        <v>15</v>
      </c>
      <c r="D15" s="65">
        <v>0.08</v>
      </c>
      <c r="E15" s="17" t="s">
        <v>16</v>
      </c>
      <c r="F15" s="18"/>
      <c r="G15" s="18"/>
      <c r="H15" s="18"/>
      <c r="I15" s="18"/>
      <c r="J15" s="18"/>
      <c r="K15" s="18"/>
      <c r="L15" s="21">
        <v>1</v>
      </c>
      <c r="M15" s="18" t="s">
        <v>17</v>
      </c>
      <c r="N15" s="18"/>
      <c r="O15" s="18"/>
      <c r="P15" s="18"/>
      <c r="Q15" s="18"/>
      <c r="R15" s="19"/>
      <c r="S15" s="9"/>
      <c r="T15" s="10"/>
    </row>
    <row r="16" spans="2:20" ht="12.75">
      <c r="B16" s="7"/>
      <c r="C16" s="16" t="s">
        <v>18</v>
      </c>
      <c r="D16" s="65">
        <v>0.03</v>
      </c>
      <c r="E16" s="17" t="s">
        <v>19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9"/>
      <c r="T16" s="10"/>
    </row>
    <row r="17" spans="2:20" ht="12.75">
      <c r="B17" s="7"/>
      <c r="C17" s="16" t="s">
        <v>20</v>
      </c>
      <c r="D17" s="71">
        <v>10</v>
      </c>
      <c r="E17" s="17" t="s">
        <v>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9"/>
      <c r="T17" s="10"/>
    </row>
    <row r="18" spans="2:20" ht="12.75">
      <c r="B18" s="7"/>
      <c r="C18" s="16" t="s">
        <v>21</v>
      </c>
      <c r="D18" s="68">
        <v>30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9"/>
      <c r="T18" s="10"/>
    </row>
    <row r="19" spans="2:20" ht="12.75">
      <c r="B19" s="7"/>
      <c r="C19" s="16" t="s">
        <v>22</v>
      </c>
      <c r="D19" s="69">
        <v>60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9"/>
      <c r="T19" s="10"/>
    </row>
    <row r="20" spans="2:20" ht="12.75">
      <c r="B20" s="7"/>
      <c r="C20" s="16" t="s">
        <v>23</v>
      </c>
      <c r="D20" s="66">
        <v>17.92</v>
      </c>
      <c r="E20" s="17" t="s">
        <v>24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9"/>
      <c r="T20" s="10"/>
    </row>
    <row r="21" spans="2:20" ht="12.75">
      <c r="B21" s="7"/>
      <c r="C21" s="16" t="s">
        <v>25</v>
      </c>
      <c r="D21" s="66">
        <v>0.1</v>
      </c>
      <c r="E21" s="17" t="s">
        <v>26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9"/>
      <c r="T21" s="10"/>
    </row>
    <row r="22" spans="2:20" ht="12.75">
      <c r="B22" s="7"/>
      <c r="C22" s="16" t="s">
        <v>27</v>
      </c>
      <c r="D22" s="66">
        <v>500</v>
      </c>
      <c r="E22" s="17" t="s">
        <v>28</v>
      </c>
      <c r="F22" s="18"/>
      <c r="G22" s="18"/>
      <c r="H22" s="24">
        <f>D12</f>
        <v>144.00000000000003</v>
      </c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9"/>
      <c r="T22" s="10"/>
    </row>
    <row r="23" spans="2:20" ht="12.75"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2:20" ht="12.75">
      <c r="B24" s="3" t="s">
        <v>29</v>
      </c>
      <c r="C24" s="16" t="s">
        <v>30</v>
      </c>
      <c r="D24" s="20">
        <f>D12</f>
        <v>144.00000000000003</v>
      </c>
      <c r="E24" s="17" t="s">
        <v>31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25"/>
      <c r="T24" s="26"/>
    </row>
    <row r="25" spans="4:15" ht="12.75">
      <c r="D25" s="27"/>
      <c r="O25" s="28"/>
    </row>
    <row r="26" spans="2:20" ht="13.5" thickBot="1">
      <c r="B26" s="3" t="s">
        <v>32</v>
      </c>
      <c r="C26" s="5"/>
      <c r="D26" s="5"/>
      <c r="E26" s="5"/>
      <c r="F26" s="5"/>
      <c r="G26" s="29"/>
      <c r="H26" s="30"/>
      <c r="I26" s="31" t="s">
        <v>33</v>
      </c>
      <c r="J26" s="31"/>
      <c r="K26" s="31"/>
      <c r="L26" s="31"/>
      <c r="M26" s="31"/>
      <c r="N26" s="31"/>
      <c r="O26" s="32"/>
      <c r="P26" s="5"/>
      <c r="Q26" s="5"/>
      <c r="R26" s="5"/>
      <c r="S26" s="5"/>
      <c r="T26" s="6"/>
    </row>
    <row r="27" spans="2:20" ht="12.75">
      <c r="B27" s="33" t="s">
        <v>34</v>
      </c>
      <c r="C27" s="34" t="s">
        <v>35</v>
      </c>
      <c r="D27" s="23">
        <f>D6</f>
        <v>80000</v>
      </c>
      <c r="E27" s="9"/>
      <c r="F27" s="9"/>
      <c r="G27" s="35" t="s">
        <v>36</v>
      </c>
      <c r="H27" s="36"/>
      <c r="I27" s="36"/>
      <c r="J27" s="36" t="s">
        <v>14</v>
      </c>
      <c r="K27" s="36"/>
      <c r="L27" s="36"/>
      <c r="M27" s="36"/>
      <c r="N27" s="36"/>
      <c r="O27" s="37"/>
      <c r="P27" s="9"/>
      <c r="Q27" s="9"/>
      <c r="R27" s="9"/>
      <c r="S27" s="9"/>
      <c r="T27" s="10"/>
    </row>
    <row r="28" spans="2:20" ht="13.5" thickBot="1">
      <c r="B28" s="7"/>
      <c r="C28" s="38" t="s">
        <v>37</v>
      </c>
      <c r="D28" s="23">
        <f>D7</f>
        <v>2400</v>
      </c>
      <c r="E28" s="9"/>
      <c r="F28" s="9"/>
      <c r="G28" s="35"/>
      <c r="H28" s="36"/>
      <c r="I28" s="39" t="s">
        <v>38</v>
      </c>
      <c r="J28" s="39"/>
      <c r="K28" s="39"/>
      <c r="L28" s="39"/>
      <c r="M28" s="36"/>
      <c r="N28" s="36"/>
      <c r="O28" s="37"/>
      <c r="P28" s="9"/>
      <c r="Q28" s="9"/>
      <c r="R28" s="9"/>
      <c r="S28" s="9"/>
      <c r="T28" s="10"/>
    </row>
    <row r="29" spans="2:20" ht="12.75">
      <c r="B29" s="7"/>
      <c r="C29" s="38" t="s">
        <v>39</v>
      </c>
      <c r="D29" s="23">
        <f>D8</f>
        <v>850</v>
      </c>
      <c r="E29" s="9"/>
      <c r="F29" s="9"/>
      <c r="G29" s="35" t="s">
        <v>40</v>
      </c>
      <c r="H29" s="36"/>
      <c r="I29" s="36"/>
      <c r="J29" s="36">
        <v>2</v>
      </c>
      <c r="K29" s="36"/>
      <c r="L29" s="36"/>
      <c r="M29" s="36" t="s">
        <v>41</v>
      </c>
      <c r="N29" s="36"/>
      <c r="O29" s="37"/>
      <c r="P29" s="9"/>
      <c r="Q29" s="9"/>
      <c r="R29" s="9"/>
      <c r="S29" s="9"/>
      <c r="T29" s="10"/>
    </row>
    <row r="30" spans="2:20" ht="12.75">
      <c r="B30" s="7"/>
      <c r="C30" s="38" t="s">
        <v>38</v>
      </c>
      <c r="D30" s="23">
        <f>SUM(D27:D29)</f>
        <v>83250</v>
      </c>
      <c r="E30" s="9"/>
      <c r="F30" s="9"/>
      <c r="G30" s="40"/>
      <c r="H30" s="41"/>
      <c r="I30" s="41"/>
      <c r="J30" s="41"/>
      <c r="K30" s="41"/>
      <c r="L30" s="41"/>
      <c r="M30" s="41"/>
      <c r="N30" s="41"/>
      <c r="O30" s="42"/>
      <c r="P30" s="9"/>
      <c r="Q30" s="9"/>
      <c r="R30" s="9"/>
      <c r="S30" s="9"/>
      <c r="T30" s="10"/>
    </row>
    <row r="31" spans="2:20" ht="12.75">
      <c r="B31" s="7"/>
      <c r="C31" s="38" t="s">
        <v>33</v>
      </c>
      <c r="D31" s="23">
        <f>D30*D13</f>
        <v>108225</v>
      </c>
      <c r="E31" s="17" t="s">
        <v>42</v>
      </c>
      <c r="F31" s="18"/>
      <c r="G31" s="18"/>
      <c r="H31" s="18"/>
      <c r="I31" s="18"/>
      <c r="J31" s="18"/>
      <c r="K31" s="18"/>
      <c r="L31" s="18"/>
      <c r="M31" s="18"/>
      <c r="N31" s="18"/>
      <c r="O31" s="21"/>
      <c r="P31" s="43">
        <f>D14</f>
        <v>4</v>
      </c>
      <c r="Q31" s="18" t="s">
        <v>43</v>
      </c>
      <c r="R31" s="18"/>
      <c r="S31" s="21">
        <f>D13</f>
        <v>1.3</v>
      </c>
      <c r="T31" s="19" t="s">
        <v>44</v>
      </c>
    </row>
    <row r="32" spans="2:20" ht="12.75"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</row>
    <row r="33" spans="2:20" ht="12.75">
      <c r="B33" s="7"/>
      <c r="C33" s="38" t="s">
        <v>45</v>
      </c>
      <c r="D33" s="23">
        <f>D31/D14/12</f>
        <v>2254.6875</v>
      </c>
      <c r="E33" s="44" t="s">
        <v>9</v>
      </c>
      <c r="F33" s="45"/>
      <c r="G33" s="46"/>
      <c r="H33" s="9"/>
      <c r="I33" s="47" t="s">
        <v>46</v>
      </c>
      <c r="J33" s="48"/>
      <c r="K33" s="49"/>
      <c r="L33" s="44" t="s">
        <v>22</v>
      </c>
      <c r="M33" s="45"/>
      <c r="N33" s="45"/>
      <c r="O33" s="46"/>
      <c r="P33" s="23">
        <f>D21*D19</f>
        <v>6</v>
      </c>
      <c r="Q33" s="9" t="s">
        <v>47</v>
      </c>
      <c r="R33" s="9"/>
      <c r="S33" s="9"/>
      <c r="T33" s="10"/>
    </row>
    <row r="34" spans="2:20" ht="12.75">
      <c r="B34" s="7"/>
      <c r="C34" s="38" t="s">
        <v>15</v>
      </c>
      <c r="D34" s="23">
        <f>D30/2/100*D15*100/12</f>
        <v>277.49999999999994</v>
      </c>
      <c r="E34" s="44" t="s">
        <v>9</v>
      </c>
      <c r="F34" s="45"/>
      <c r="G34" s="46"/>
      <c r="H34" s="9"/>
      <c r="I34" s="9"/>
      <c r="J34" s="9"/>
      <c r="K34" s="9"/>
      <c r="L34" s="44" t="s">
        <v>27</v>
      </c>
      <c r="M34" s="45"/>
      <c r="N34" s="45"/>
      <c r="O34" s="46"/>
      <c r="P34" s="23">
        <f>D22/D12</f>
        <v>3.4722222222222214</v>
      </c>
      <c r="Q34" s="9" t="s">
        <v>47</v>
      </c>
      <c r="R34" s="9"/>
      <c r="S34" s="9"/>
      <c r="T34" s="10"/>
    </row>
    <row r="35" spans="2:20" ht="12.75">
      <c r="B35" s="7"/>
      <c r="C35" s="38" t="s">
        <v>18</v>
      </c>
      <c r="D35" s="23">
        <f>D30/100*D16*100/12</f>
        <v>208.125</v>
      </c>
      <c r="E35" s="44" t="s">
        <v>9</v>
      </c>
      <c r="F35" s="45"/>
      <c r="G35" s="46"/>
      <c r="H35" s="9"/>
      <c r="I35" s="9"/>
      <c r="J35" s="9"/>
      <c r="K35" s="9"/>
      <c r="L35" s="44"/>
      <c r="M35" s="45"/>
      <c r="N35" s="45"/>
      <c r="O35" s="46"/>
      <c r="P35" s="50"/>
      <c r="Q35" s="9"/>
      <c r="R35" s="9"/>
      <c r="S35" s="9"/>
      <c r="T35" s="10"/>
    </row>
    <row r="36" spans="2:20" ht="12.75">
      <c r="B36" s="7"/>
      <c r="C36" s="38" t="s">
        <v>48</v>
      </c>
      <c r="D36" s="22">
        <f>D17*D18</f>
        <v>300</v>
      </c>
      <c r="E36" s="44" t="s">
        <v>9</v>
      </c>
      <c r="F36" s="45"/>
      <c r="G36" s="46"/>
      <c r="H36" s="9"/>
      <c r="I36" s="9"/>
      <c r="J36" s="9"/>
      <c r="K36" s="9"/>
      <c r="L36" s="44"/>
      <c r="M36" s="45"/>
      <c r="N36" s="45"/>
      <c r="O36" s="46"/>
      <c r="P36" s="50"/>
      <c r="Q36" s="9"/>
      <c r="R36" s="9"/>
      <c r="S36" s="9"/>
      <c r="T36" s="10"/>
    </row>
    <row r="37" spans="2:20" ht="12.75">
      <c r="B37" s="7"/>
      <c r="C37" s="38" t="s">
        <v>49</v>
      </c>
      <c r="D37" s="23">
        <f>D20</f>
        <v>17.92</v>
      </c>
      <c r="E37" s="44" t="s">
        <v>9</v>
      </c>
      <c r="F37" s="45"/>
      <c r="G37" s="46"/>
      <c r="H37" s="9"/>
      <c r="I37" s="9"/>
      <c r="J37" s="9"/>
      <c r="K37" s="9"/>
      <c r="L37" s="44"/>
      <c r="M37" s="45"/>
      <c r="N37" s="45"/>
      <c r="O37" s="46"/>
      <c r="P37" s="50"/>
      <c r="Q37" s="9"/>
      <c r="R37" s="9"/>
      <c r="S37" s="9"/>
      <c r="T37" s="10"/>
    </row>
    <row r="38" spans="2:20" ht="12.75">
      <c r="B38" s="51"/>
      <c r="C38" s="38" t="s">
        <v>50</v>
      </c>
      <c r="D38" s="23">
        <f>SUM(D33:D37)</f>
        <v>3058.2325</v>
      </c>
      <c r="E38" s="44" t="s">
        <v>9</v>
      </c>
      <c r="F38" s="45"/>
      <c r="G38" s="46"/>
      <c r="H38" s="55">
        <f>D38/D12</f>
        <v>21.23772569444444</v>
      </c>
      <c r="I38" s="56" t="s">
        <v>51</v>
      </c>
      <c r="J38" s="25"/>
      <c r="K38" s="25"/>
      <c r="L38" s="44" t="s">
        <v>52</v>
      </c>
      <c r="M38" s="45"/>
      <c r="N38" s="45"/>
      <c r="O38" s="46"/>
      <c r="P38" s="57">
        <f>SUM(P33:P37)</f>
        <v>9.472222222222221</v>
      </c>
      <c r="Q38" s="25"/>
      <c r="R38" s="52" t="s">
        <v>53</v>
      </c>
      <c r="S38" s="53"/>
      <c r="T38" s="54">
        <f>H38+P38</f>
        <v>30.70994791666666</v>
      </c>
    </row>
    <row r="40" spans="2:14" ht="12.75">
      <c r="B40" s="58" t="s">
        <v>56</v>
      </c>
      <c r="C40" s="59" t="s">
        <v>57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</row>
    <row r="41" spans="2:14" ht="12.75">
      <c r="B41" s="61"/>
      <c r="C41" s="62" t="s">
        <v>58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</sheetData>
  <sheetProtection/>
  <mergeCells count="1">
    <mergeCell ref="I7:J7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1"/>
  <sheetViews>
    <sheetView zoomScale="110" zoomScaleNormal="110" zoomScalePageLayoutView="0" workbookViewId="0" topLeftCell="A1">
      <selection activeCell="D12" sqref="D12"/>
    </sheetView>
  </sheetViews>
  <sheetFormatPr defaultColWidth="11.421875" defaultRowHeight="12.75"/>
  <cols>
    <col min="1" max="2" width="11.421875" style="1" customWidth="1"/>
    <col min="3" max="3" width="30.140625" style="1" customWidth="1"/>
    <col min="4" max="4" width="13.7109375" style="1" customWidth="1"/>
    <col min="5" max="5" width="3.7109375" style="1" customWidth="1"/>
    <col min="6" max="6" width="3.57421875" style="1" customWidth="1"/>
    <col min="7" max="7" width="4.421875" style="1" customWidth="1"/>
    <col min="8" max="8" width="9.421875" style="1" customWidth="1"/>
    <col min="9" max="9" width="4.28125" style="1" customWidth="1"/>
    <col min="10" max="10" width="4.7109375" style="1" customWidth="1"/>
    <col min="11" max="11" width="2.8515625" style="1" customWidth="1"/>
    <col min="12" max="12" width="6.57421875" style="1" customWidth="1"/>
    <col min="13" max="13" width="4.28125" style="1" customWidth="1"/>
    <col min="14" max="14" width="3.421875" style="1" customWidth="1"/>
    <col min="15" max="15" width="2.57421875" style="1" customWidth="1"/>
    <col min="16" max="16" width="7.8515625" style="1" customWidth="1"/>
    <col min="17" max="17" width="2.57421875" style="1" customWidth="1"/>
    <col min="18" max="18" width="21.00390625" style="1" customWidth="1"/>
    <col min="19" max="19" width="10.00390625" style="1" customWidth="1"/>
    <col min="20" max="20" width="8.421875" style="1" customWidth="1"/>
    <col min="21" max="16384" width="11.421875" style="1" customWidth="1"/>
  </cols>
  <sheetData>
    <row r="1" ht="12.75"/>
    <row r="2" ht="18">
      <c r="C2" s="2" t="s">
        <v>0</v>
      </c>
    </row>
    <row r="3" ht="12.75"/>
    <row r="4" spans="2:20" ht="12.75">
      <c r="B4" s="3" t="s">
        <v>1</v>
      </c>
      <c r="C4" s="4" t="s">
        <v>2</v>
      </c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2:20" ht="12.75"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2:20" ht="12.75">
      <c r="B6" s="7"/>
      <c r="C6" s="73" t="s">
        <v>55</v>
      </c>
      <c r="D6" s="66">
        <v>230000</v>
      </c>
      <c r="E6" s="9"/>
      <c r="F6" s="9"/>
      <c r="G6" s="11" t="s">
        <v>4</v>
      </c>
      <c r="H6" s="12"/>
      <c r="I6" s="13" t="s">
        <v>54</v>
      </c>
      <c r="J6" s="14"/>
      <c r="K6" s="14"/>
      <c r="L6" s="14"/>
      <c r="M6" s="14"/>
      <c r="N6" s="14"/>
      <c r="O6" s="14"/>
      <c r="P6" s="14"/>
      <c r="Q6" s="14"/>
      <c r="R6" s="15"/>
      <c r="S6" s="9"/>
      <c r="T6" s="10"/>
    </row>
    <row r="7" spans="2:20" ht="12.75">
      <c r="B7" s="7"/>
      <c r="C7" s="16" t="s">
        <v>5</v>
      </c>
      <c r="D7" s="66">
        <v>15000</v>
      </c>
      <c r="E7" s="9"/>
      <c r="F7" s="9"/>
      <c r="G7" s="11" t="s">
        <v>6</v>
      </c>
      <c r="H7" s="12"/>
      <c r="I7" s="74">
        <f>T38</f>
        <v>59.691</v>
      </c>
      <c r="J7" s="75"/>
      <c r="K7" s="9"/>
      <c r="L7" s="9"/>
      <c r="M7" s="9"/>
      <c r="N7" s="9"/>
      <c r="O7" s="9"/>
      <c r="P7" s="9"/>
      <c r="Q7" s="9"/>
      <c r="R7" s="9"/>
      <c r="S7" s="9"/>
      <c r="T7" s="10"/>
    </row>
    <row r="8" spans="2:20" ht="12.75">
      <c r="B8" s="7"/>
      <c r="C8" s="16" t="s">
        <v>7</v>
      </c>
      <c r="D8" s="66">
        <v>5000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2:20" ht="12.75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2:20" ht="12.75">
      <c r="B10" s="7"/>
      <c r="C10" s="16" t="s">
        <v>8</v>
      </c>
      <c r="D10" s="67">
        <v>200</v>
      </c>
      <c r="E10" s="17" t="s">
        <v>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9"/>
      <c r="T10" s="10"/>
    </row>
    <row r="11" spans="2:20" ht="12.75">
      <c r="B11" s="7"/>
      <c r="C11" s="16" t="s">
        <v>10</v>
      </c>
      <c r="D11" s="65">
        <v>0.6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9"/>
      <c r="T11" s="10"/>
    </row>
    <row r="12" spans="2:20" ht="12.75">
      <c r="B12" s="7"/>
      <c r="C12" s="16" t="s">
        <v>11</v>
      </c>
      <c r="D12" s="20">
        <f>D10/100*D11*100</f>
        <v>120</v>
      </c>
      <c r="E12" s="17" t="s">
        <v>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9"/>
      <c r="T12" s="10"/>
    </row>
    <row r="13" spans="2:20" ht="12.75">
      <c r="B13" s="7"/>
      <c r="C13" s="16" t="s">
        <v>12</v>
      </c>
      <c r="D13" s="65">
        <v>1.2</v>
      </c>
      <c r="E13" s="17" t="s">
        <v>13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9"/>
      <c r="T13" s="10"/>
    </row>
    <row r="14" spans="2:20" ht="12.75">
      <c r="B14" s="7"/>
      <c r="C14" s="16" t="s">
        <v>14</v>
      </c>
      <c r="D14" s="70">
        <v>6</v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9"/>
      <c r="T14" s="10"/>
    </row>
    <row r="15" spans="2:20" ht="12.75">
      <c r="B15" s="7"/>
      <c r="C15" s="16" t="s">
        <v>15</v>
      </c>
      <c r="D15" s="65">
        <v>0.08</v>
      </c>
      <c r="E15" s="17" t="s">
        <v>16</v>
      </c>
      <c r="F15" s="18"/>
      <c r="G15" s="18"/>
      <c r="H15" s="18"/>
      <c r="I15" s="18"/>
      <c r="J15" s="18"/>
      <c r="K15" s="18"/>
      <c r="L15" s="21">
        <v>1</v>
      </c>
      <c r="M15" s="18" t="s">
        <v>17</v>
      </c>
      <c r="N15" s="18"/>
      <c r="O15" s="18"/>
      <c r="P15" s="18"/>
      <c r="Q15" s="18"/>
      <c r="R15" s="19"/>
      <c r="S15" s="9"/>
      <c r="T15" s="10"/>
    </row>
    <row r="16" spans="2:20" ht="12.75">
      <c r="B16" s="7"/>
      <c r="C16" s="16" t="s">
        <v>18</v>
      </c>
      <c r="D16" s="65">
        <v>0.03</v>
      </c>
      <c r="E16" s="17" t="s">
        <v>19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9"/>
      <c r="T16" s="10"/>
    </row>
    <row r="17" spans="2:20" ht="12.75">
      <c r="B17" s="7"/>
      <c r="C17" s="16" t="s">
        <v>20</v>
      </c>
      <c r="D17" s="71">
        <v>10</v>
      </c>
      <c r="E17" s="17" t="s">
        <v>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9"/>
      <c r="T17" s="10"/>
    </row>
    <row r="18" spans="2:20" ht="12.75">
      <c r="B18" s="7"/>
      <c r="C18" s="16" t="s">
        <v>21</v>
      </c>
      <c r="D18" s="68">
        <v>30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9"/>
      <c r="T18" s="10"/>
    </row>
    <row r="19" spans="2:20" ht="12.75">
      <c r="B19" s="7"/>
      <c r="C19" s="16" t="s">
        <v>22</v>
      </c>
      <c r="D19" s="69">
        <v>60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9"/>
      <c r="T19" s="10"/>
    </row>
    <row r="20" spans="2:20" ht="12.75">
      <c r="B20" s="7"/>
      <c r="C20" s="16" t="s">
        <v>23</v>
      </c>
      <c r="D20" s="66">
        <v>17.92</v>
      </c>
      <c r="E20" s="17" t="s">
        <v>24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9"/>
      <c r="T20" s="10"/>
    </row>
    <row r="21" spans="2:20" ht="12.75">
      <c r="B21" s="7"/>
      <c r="C21" s="16" t="s">
        <v>25</v>
      </c>
      <c r="D21" s="66">
        <v>0.1</v>
      </c>
      <c r="E21" s="17" t="s">
        <v>26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9"/>
      <c r="T21" s="10"/>
    </row>
    <row r="22" spans="2:20" ht="12.75">
      <c r="B22" s="7"/>
      <c r="C22" s="16" t="s">
        <v>27</v>
      </c>
      <c r="D22" s="66">
        <v>500</v>
      </c>
      <c r="E22" s="17" t="s">
        <v>28</v>
      </c>
      <c r="F22" s="18"/>
      <c r="G22" s="18"/>
      <c r="H22" s="24">
        <f>D12</f>
        <v>120</v>
      </c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9"/>
      <c r="T22" s="10"/>
    </row>
    <row r="23" spans="2:20" ht="12.75"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2:20" ht="12.75">
      <c r="B24" s="3" t="s">
        <v>29</v>
      </c>
      <c r="C24" s="16" t="s">
        <v>30</v>
      </c>
      <c r="D24" s="20">
        <f>D12</f>
        <v>120</v>
      </c>
      <c r="E24" s="17" t="s">
        <v>31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25"/>
      <c r="T24" s="26"/>
    </row>
    <row r="25" spans="4:15" ht="12.75">
      <c r="D25" s="27"/>
      <c r="O25" s="28"/>
    </row>
    <row r="26" spans="2:20" ht="13.5" thickBot="1">
      <c r="B26" s="3" t="s">
        <v>32</v>
      </c>
      <c r="C26" s="5"/>
      <c r="D26" s="5"/>
      <c r="E26" s="5"/>
      <c r="F26" s="5"/>
      <c r="G26" s="29"/>
      <c r="H26" s="30"/>
      <c r="I26" s="31" t="s">
        <v>33</v>
      </c>
      <c r="J26" s="31"/>
      <c r="K26" s="31"/>
      <c r="L26" s="31"/>
      <c r="M26" s="31"/>
      <c r="N26" s="31"/>
      <c r="O26" s="32"/>
      <c r="P26" s="5"/>
      <c r="Q26" s="5"/>
      <c r="R26" s="5"/>
      <c r="S26" s="5"/>
      <c r="T26" s="6"/>
    </row>
    <row r="27" spans="2:20" ht="12.75">
      <c r="B27" s="33" t="s">
        <v>34</v>
      </c>
      <c r="C27" s="34" t="s">
        <v>35</v>
      </c>
      <c r="D27" s="23">
        <f>D6</f>
        <v>230000</v>
      </c>
      <c r="E27" s="9"/>
      <c r="F27" s="9"/>
      <c r="G27" s="35" t="s">
        <v>36</v>
      </c>
      <c r="H27" s="36"/>
      <c r="I27" s="36"/>
      <c r="J27" s="36" t="s">
        <v>14</v>
      </c>
      <c r="K27" s="36"/>
      <c r="L27" s="36"/>
      <c r="M27" s="36"/>
      <c r="N27" s="36"/>
      <c r="O27" s="37"/>
      <c r="P27" s="9"/>
      <c r="Q27" s="9"/>
      <c r="R27" s="9"/>
      <c r="S27" s="9"/>
      <c r="T27" s="10"/>
    </row>
    <row r="28" spans="2:20" ht="13.5" thickBot="1">
      <c r="B28" s="7"/>
      <c r="C28" s="38" t="s">
        <v>37</v>
      </c>
      <c r="D28" s="23">
        <f>D7</f>
        <v>15000</v>
      </c>
      <c r="E28" s="9"/>
      <c r="F28" s="9"/>
      <c r="G28" s="35"/>
      <c r="H28" s="36"/>
      <c r="I28" s="39" t="s">
        <v>38</v>
      </c>
      <c r="J28" s="39"/>
      <c r="K28" s="39"/>
      <c r="L28" s="39"/>
      <c r="M28" s="36"/>
      <c r="N28" s="36"/>
      <c r="O28" s="37"/>
      <c r="P28" s="9"/>
      <c r="Q28" s="9"/>
      <c r="R28" s="9"/>
      <c r="S28" s="9"/>
      <c r="T28" s="10"/>
    </row>
    <row r="29" spans="2:20" ht="12.75">
      <c r="B29" s="7"/>
      <c r="C29" s="38" t="s">
        <v>39</v>
      </c>
      <c r="D29" s="23">
        <f>D8</f>
        <v>5000</v>
      </c>
      <c r="E29" s="9"/>
      <c r="F29" s="9"/>
      <c r="G29" s="35" t="s">
        <v>40</v>
      </c>
      <c r="H29" s="36"/>
      <c r="I29" s="36"/>
      <c r="J29" s="36">
        <v>2</v>
      </c>
      <c r="K29" s="36"/>
      <c r="L29" s="36"/>
      <c r="M29" s="36" t="s">
        <v>41</v>
      </c>
      <c r="N29" s="36"/>
      <c r="O29" s="37"/>
      <c r="P29" s="9"/>
      <c r="Q29" s="9"/>
      <c r="R29" s="9"/>
      <c r="S29" s="9"/>
      <c r="T29" s="10"/>
    </row>
    <row r="30" spans="2:20" ht="12.75">
      <c r="B30" s="7"/>
      <c r="C30" s="38" t="s">
        <v>38</v>
      </c>
      <c r="D30" s="23">
        <f>SUM(D27:D29)</f>
        <v>250000</v>
      </c>
      <c r="E30" s="9"/>
      <c r="F30" s="9"/>
      <c r="G30" s="40"/>
      <c r="H30" s="41"/>
      <c r="I30" s="41"/>
      <c r="J30" s="41"/>
      <c r="K30" s="41"/>
      <c r="L30" s="41"/>
      <c r="M30" s="41"/>
      <c r="N30" s="41"/>
      <c r="O30" s="42"/>
      <c r="P30" s="9"/>
      <c r="Q30" s="9"/>
      <c r="R30" s="9"/>
      <c r="S30" s="9"/>
      <c r="T30" s="10"/>
    </row>
    <row r="31" spans="2:20" ht="12.75">
      <c r="B31" s="7"/>
      <c r="C31" s="38" t="s">
        <v>33</v>
      </c>
      <c r="D31" s="23">
        <f>D30*D13</f>
        <v>300000</v>
      </c>
      <c r="E31" s="17" t="s">
        <v>42</v>
      </c>
      <c r="F31" s="18"/>
      <c r="G31" s="18"/>
      <c r="H31" s="18"/>
      <c r="I31" s="18"/>
      <c r="J31" s="18"/>
      <c r="K31" s="18"/>
      <c r="L31" s="18"/>
      <c r="M31" s="18"/>
      <c r="N31" s="18"/>
      <c r="O31" s="21"/>
      <c r="P31" s="43">
        <f>D14</f>
        <v>6</v>
      </c>
      <c r="Q31" s="18" t="s">
        <v>43</v>
      </c>
      <c r="R31" s="18"/>
      <c r="S31" s="21">
        <f>D13</f>
        <v>1.2</v>
      </c>
      <c r="T31" s="19" t="s">
        <v>44</v>
      </c>
    </row>
    <row r="32" spans="2:20" ht="12.75"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</row>
    <row r="33" spans="2:20" ht="12.75">
      <c r="B33" s="7"/>
      <c r="C33" s="38" t="s">
        <v>45</v>
      </c>
      <c r="D33" s="23">
        <f>D31/D14/12</f>
        <v>4166.666666666667</v>
      </c>
      <c r="E33" s="44" t="s">
        <v>9</v>
      </c>
      <c r="F33" s="45"/>
      <c r="G33" s="46"/>
      <c r="H33" s="9"/>
      <c r="I33" s="47" t="s">
        <v>46</v>
      </c>
      <c r="J33" s="48"/>
      <c r="K33" s="49"/>
      <c r="L33" s="44" t="s">
        <v>22</v>
      </c>
      <c r="M33" s="45"/>
      <c r="N33" s="45"/>
      <c r="O33" s="46"/>
      <c r="P33" s="23">
        <f>D21*D19</f>
        <v>6</v>
      </c>
      <c r="Q33" s="9" t="s">
        <v>47</v>
      </c>
      <c r="R33" s="9"/>
      <c r="S33" s="9"/>
      <c r="T33" s="10"/>
    </row>
    <row r="34" spans="2:20" ht="12.75">
      <c r="B34" s="7"/>
      <c r="C34" s="38" t="s">
        <v>15</v>
      </c>
      <c r="D34" s="23">
        <f>D30/2/100*D15*100/12</f>
        <v>833.3333333333334</v>
      </c>
      <c r="E34" s="44" t="s">
        <v>9</v>
      </c>
      <c r="F34" s="45"/>
      <c r="G34" s="46"/>
      <c r="H34" s="9"/>
      <c r="I34" s="9"/>
      <c r="J34" s="9"/>
      <c r="K34" s="9"/>
      <c r="L34" s="44" t="s">
        <v>27</v>
      </c>
      <c r="M34" s="45"/>
      <c r="N34" s="45"/>
      <c r="O34" s="46"/>
      <c r="P34" s="23">
        <f>D22/D12</f>
        <v>4.166666666666667</v>
      </c>
      <c r="Q34" s="9" t="s">
        <v>47</v>
      </c>
      <c r="R34" s="9"/>
      <c r="S34" s="9"/>
      <c r="T34" s="10"/>
    </row>
    <row r="35" spans="2:20" ht="12.75">
      <c r="B35" s="7"/>
      <c r="C35" s="38" t="s">
        <v>18</v>
      </c>
      <c r="D35" s="23">
        <f>D30/100*D16*100/12</f>
        <v>625</v>
      </c>
      <c r="E35" s="44" t="s">
        <v>9</v>
      </c>
      <c r="F35" s="45"/>
      <c r="G35" s="46"/>
      <c r="H35" s="72"/>
      <c r="I35" s="9"/>
      <c r="J35" s="9"/>
      <c r="K35" s="9"/>
      <c r="L35" s="44"/>
      <c r="M35" s="45"/>
      <c r="N35" s="45"/>
      <c r="O35" s="46"/>
      <c r="P35" s="50"/>
      <c r="Q35" s="9"/>
      <c r="R35" s="9"/>
      <c r="S35" s="9"/>
      <c r="T35" s="10"/>
    </row>
    <row r="36" spans="2:20" ht="12.75">
      <c r="B36" s="7"/>
      <c r="C36" s="38" t="s">
        <v>48</v>
      </c>
      <c r="D36" s="22">
        <f>D17*D18</f>
        <v>300</v>
      </c>
      <c r="E36" s="44" t="s">
        <v>9</v>
      </c>
      <c r="F36" s="45"/>
      <c r="G36" s="46"/>
      <c r="H36" s="9"/>
      <c r="I36" s="9"/>
      <c r="J36" s="9"/>
      <c r="K36" s="9"/>
      <c r="L36" s="44"/>
      <c r="M36" s="45"/>
      <c r="N36" s="45"/>
      <c r="O36" s="46"/>
      <c r="P36" s="50"/>
      <c r="Q36" s="9"/>
      <c r="R36" s="9"/>
      <c r="S36" s="9"/>
      <c r="T36" s="10"/>
    </row>
    <row r="37" spans="2:20" ht="12.75">
      <c r="B37" s="7"/>
      <c r="C37" s="38" t="s">
        <v>49</v>
      </c>
      <c r="D37" s="23">
        <f>D20</f>
        <v>17.92</v>
      </c>
      <c r="E37" s="44" t="s">
        <v>9</v>
      </c>
      <c r="F37" s="45"/>
      <c r="G37" s="46"/>
      <c r="H37" s="9"/>
      <c r="I37" s="9"/>
      <c r="J37" s="9"/>
      <c r="K37" s="9"/>
      <c r="L37" s="44"/>
      <c r="M37" s="45"/>
      <c r="N37" s="45"/>
      <c r="O37" s="46"/>
      <c r="P37" s="50"/>
      <c r="Q37" s="9"/>
      <c r="R37" s="9"/>
      <c r="S37" s="9"/>
      <c r="T37" s="10"/>
    </row>
    <row r="38" spans="2:20" ht="12.75">
      <c r="B38" s="51"/>
      <c r="C38" s="38" t="s">
        <v>50</v>
      </c>
      <c r="D38" s="23">
        <f>SUM(D33:D37)</f>
        <v>5942.92</v>
      </c>
      <c r="E38" s="44" t="s">
        <v>9</v>
      </c>
      <c r="F38" s="45"/>
      <c r="G38" s="46"/>
      <c r="H38" s="55">
        <f>D38/D12</f>
        <v>49.52433333333333</v>
      </c>
      <c r="I38" s="56" t="s">
        <v>51</v>
      </c>
      <c r="J38" s="25"/>
      <c r="K38" s="25"/>
      <c r="L38" s="44" t="s">
        <v>52</v>
      </c>
      <c r="M38" s="45"/>
      <c r="N38" s="45"/>
      <c r="O38" s="46"/>
      <c r="P38" s="57">
        <f>SUM(P33:P37)</f>
        <v>10.166666666666668</v>
      </c>
      <c r="Q38" s="25"/>
      <c r="R38" s="52" t="s">
        <v>53</v>
      </c>
      <c r="S38" s="53"/>
      <c r="T38" s="54">
        <f>H38+P38</f>
        <v>59.691</v>
      </c>
    </row>
    <row r="40" spans="2:14" ht="12.75">
      <c r="B40" s="58" t="s">
        <v>56</v>
      </c>
      <c r="C40" s="59" t="s">
        <v>57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</row>
    <row r="41" spans="2:14" ht="12.75">
      <c r="B41" s="61"/>
      <c r="C41" s="62" t="s">
        <v>58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</sheetData>
  <sheetProtection/>
  <mergeCells count="1">
    <mergeCell ref="I7:J7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dcterms:created xsi:type="dcterms:W3CDTF">2014-12-03T11:11:44Z</dcterms:created>
  <dcterms:modified xsi:type="dcterms:W3CDTF">2015-01-14T07:44:58Z</dcterms:modified>
  <cp:category/>
  <cp:version/>
  <cp:contentType/>
  <cp:contentStatus/>
</cp:coreProperties>
</file>